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62\Desktop\"/>
    </mc:Choice>
  </mc:AlternateContent>
  <xr:revisionPtr revIDLastSave="0" documentId="13_ncr:1_{5B017E08-6B0F-459C-BDC5-95EA2CD3B228}" xr6:coauthVersionLast="47" xr6:coauthVersionMax="47" xr10:uidLastSave="{00000000-0000-0000-0000-000000000000}"/>
  <bookViews>
    <workbookView xWindow="0" yWindow="270" windowWidth="20265" windowHeight="15210" xr2:uid="{00000000-000D-0000-FFFF-FFFF00000000}"/>
  </bookViews>
  <sheets>
    <sheet name="国保税試算シート" sheetId="1" r:id="rId1"/>
    <sheet name="試算結果シート" sheetId="6" state="hidden" r:id="rId2"/>
    <sheet name="Sheet2" sheetId="2" state="hidden" r:id="rId3"/>
    <sheet name="Sheet3" sheetId="3" state="hidden" r:id="rId4"/>
  </sheets>
  <definedNames>
    <definedName name="_xlnm.Print_Area" localSheetId="0">国保税試算シート!$A$1:$AP$59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2" l="1"/>
  <c r="E4" i="2" s="1"/>
  <c r="H17" i="2"/>
  <c r="J17" i="2" s="1"/>
  <c r="F8" i="2"/>
  <c r="F7" i="2"/>
  <c r="F6" i="2"/>
  <c r="F5" i="2"/>
  <c r="F4" i="2"/>
  <c r="F3" i="2"/>
  <c r="D8" i="2"/>
  <c r="E8" i="2" s="1"/>
  <c r="D6" i="2"/>
  <c r="E6" i="2" s="1"/>
  <c r="D7" i="2"/>
  <c r="E7" i="2" s="1"/>
  <c r="D5" i="2"/>
  <c r="E5" i="2" s="1"/>
  <c r="D3" i="2"/>
  <c r="E3" i="2" s="1"/>
  <c r="A7" i="2"/>
  <c r="AB41" i="1" l="1"/>
  <c r="J19" i="3" l="1"/>
  <c r="J18" i="3"/>
  <c r="J17" i="3"/>
  <c r="J16" i="3"/>
  <c r="J15" i="3"/>
  <c r="J14" i="3"/>
  <c r="H19" i="3"/>
  <c r="H18" i="3"/>
  <c r="H17" i="3"/>
  <c r="H16" i="3"/>
  <c r="H15" i="3"/>
  <c r="H14" i="3"/>
  <c r="D19" i="3"/>
  <c r="D18" i="3"/>
  <c r="D17" i="3"/>
  <c r="D16" i="3"/>
  <c r="D15" i="3"/>
  <c r="D14" i="3"/>
  <c r="I17" i="2" l="1"/>
  <c r="V36" i="6" s="1"/>
  <c r="G8" i="2"/>
  <c r="F19" i="3" s="1"/>
  <c r="G19" i="3" s="1"/>
  <c r="E19" i="3" s="1"/>
  <c r="G4" i="2"/>
  <c r="F15" i="3" s="1"/>
  <c r="G15" i="3" s="1"/>
  <c r="E15" i="3" s="1"/>
  <c r="G5" i="2"/>
  <c r="F16" i="3" s="1"/>
  <c r="G6" i="2"/>
  <c r="F17" i="3" s="1"/>
  <c r="G17" i="3" s="1"/>
  <c r="E17" i="3" s="1"/>
  <c r="G7" i="2"/>
  <c r="F18" i="3" s="1"/>
  <c r="G18" i="3" s="1"/>
  <c r="E18" i="3" s="1"/>
  <c r="G3" i="2"/>
  <c r="F14" i="3" s="1"/>
  <c r="C19" i="3"/>
  <c r="C15" i="3"/>
  <c r="C16" i="3"/>
  <c r="C17" i="3"/>
  <c r="C18" i="3"/>
  <c r="E31" i="3" l="1"/>
  <c r="E35" i="3"/>
  <c r="G33" i="3"/>
  <c r="E32" i="3"/>
  <c r="G32" i="3"/>
  <c r="G35" i="3"/>
  <c r="E33" i="3"/>
  <c r="G34" i="3"/>
  <c r="E34" i="3"/>
  <c r="G16" i="3"/>
  <c r="G31" i="3"/>
  <c r="K17" i="3"/>
  <c r="A11" i="3"/>
  <c r="G14" i="3"/>
  <c r="C14" i="3"/>
  <c r="K15" i="3"/>
  <c r="K18" i="3"/>
  <c r="K19" i="3"/>
  <c r="AK39" i="1"/>
  <c r="B7" i="2"/>
  <c r="A14" i="3" s="1"/>
  <c r="I19" i="3" l="1"/>
  <c r="L19" i="3" s="1"/>
  <c r="E27" i="3" s="1"/>
  <c r="I18" i="3"/>
  <c r="L18" i="3" s="1"/>
  <c r="I17" i="3"/>
  <c r="L17" i="3" s="1"/>
  <c r="E25" i="3" s="1"/>
  <c r="I15" i="3"/>
  <c r="L15" i="3" s="1"/>
  <c r="E23" i="3" s="1"/>
  <c r="E16" i="3"/>
  <c r="K16" i="3" s="1"/>
  <c r="E14" i="3"/>
  <c r="K14" i="3" s="1"/>
  <c r="B33" i="3"/>
  <c r="B34" i="3" s="1"/>
  <c r="F11" i="3"/>
  <c r="C11" i="3"/>
  <c r="AX5" i="6" s="1"/>
  <c r="C30" i="3"/>
  <c r="C31" i="3" s="1"/>
  <c r="E30" i="3"/>
  <c r="E36" i="3" s="1"/>
  <c r="E11" i="3"/>
  <c r="Y6" i="6" s="1"/>
  <c r="B11" i="3"/>
  <c r="Y5" i="6" s="1"/>
  <c r="G30" i="3"/>
  <c r="G36" i="3" s="1"/>
  <c r="B30" i="3"/>
  <c r="B31" i="3" s="1"/>
  <c r="AJ41" i="1"/>
  <c r="AH41" i="1" s="1"/>
  <c r="AK1" i="1"/>
  <c r="C27" i="3" l="1"/>
  <c r="F27" i="3" s="1"/>
  <c r="E26" i="3"/>
  <c r="C26" i="3"/>
  <c r="F26" i="3" s="1"/>
  <c r="C25" i="3"/>
  <c r="I14" i="3"/>
  <c r="I16" i="3"/>
  <c r="L16" i="3" s="1"/>
  <c r="E24" i="3" s="1"/>
  <c r="C23" i="3"/>
  <c r="F23" i="3" s="1"/>
  <c r="G11" i="3"/>
  <c r="Y7" i="6" s="1"/>
  <c r="D27" i="3"/>
  <c r="G27" i="3" s="1"/>
  <c r="AI30" i="1"/>
  <c r="I30" i="3"/>
  <c r="L14" i="3" l="1"/>
  <c r="E22" i="3" s="1"/>
  <c r="D11" i="3"/>
  <c r="AX6" i="6" s="1"/>
  <c r="D26" i="3"/>
  <c r="G26" i="3" s="1"/>
  <c r="AI28" i="1"/>
  <c r="C24" i="3"/>
  <c r="F24" i="3" s="1"/>
  <c r="D25" i="3"/>
  <c r="G25" i="3" s="1"/>
  <c r="AI26" i="1"/>
  <c r="F25" i="3"/>
  <c r="D23" i="3"/>
  <c r="G23" i="3" s="1"/>
  <c r="AI22" i="1"/>
  <c r="E41" i="3"/>
  <c r="AR20" i="6" s="1"/>
  <c r="BA20" i="6" s="1"/>
  <c r="D40" i="3"/>
  <c r="AH18" i="6" s="1"/>
  <c r="AQ18" i="6" s="1"/>
  <c r="E40" i="3"/>
  <c r="AR18" i="6" s="1"/>
  <c r="BA18" i="6" s="1"/>
  <c r="E42" i="3"/>
  <c r="AR22" i="6" s="1"/>
  <c r="BA22" i="6" s="1"/>
  <c r="B42" i="3"/>
  <c r="N22" i="6" s="1"/>
  <c r="W22" i="6" s="1"/>
  <c r="B40" i="3"/>
  <c r="N18" i="6" s="1"/>
  <c r="W18" i="6" s="1"/>
  <c r="J30" i="3"/>
  <c r="C40" i="3"/>
  <c r="X18" i="6" s="1"/>
  <c r="AG18" i="6" s="1"/>
  <c r="C42" i="3"/>
  <c r="X22" i="6" s="1"/>
  <c r="AG22" i="6" s="1"/>
  <c r="D42" i="3"/>
  <c r="AH22" i="6" s="1"/>
  <c r="AQ22" i="6" s="1"/>
  <c r="C22" i="3" l="1"/>
  <c r="D22" i="3" s="1"/>
  <c r="G22" i="3" s="1"/>
  <c r="G3" i="3"/>
  <c r="I3" i="3"/>
  <c r="H3" i="3"/>
  <c r="E28" i="3"/>
  <c r="F3" i="3" s="1"/>
  <c r="AI20" i="1"/>
  <c r="D24" i="3"/>
  <c r="AI24" i="1"/>
  <c r="F22" i="3" l="1"/>
  <c r="F28" i="3" s="1"/>
  <c r="P9" i="6" s="1"/>
  <c r="C28" i="3"/>
  <c r="P8" i="6" s="1"/>
  <c r="J3" i="3"/>
  <c r="AO10" i="6" s="1"/>
  <c r="P10" i="6"/>
  <c r="D28" i="3"/>
  <c r="E39" i="3" s="1"/>
  <c r="G24" i="3"/>
  <c r="G28" i="3" s="1"/>
  <c r="C45" i="3" l="1"/>
  <c r="X28" i="6" s="1"/>
  <c r="AG28" i="6" s="1"/>
  <c r="C44" i="3"/>
  <c r="X26" i="6" s="1"/>
  <c r="AG26" i="6" s="1"/>
  <c r="B45" i="3"/>
  <c r="N28" i="6" s="1"/>
  <c r="W28" i="6" s="1"/>
  <c r="K3" i="3"/>
  <c r="D44" i="3"/>
  <c r="AH26" i="6" s="1"/>
  <c r="AQ26" i="6" s="1"/>
  <c r="E44" i="3"/>
  <c r="AR26" i="6" s="1"/>
  <c r="BA26" i="6" s="1"/>
  <c r="B44" i="3"/>
  <c r="N26" i="6" s="1"/>
  <c r="W26" i="6" s="1"/>
  <c r="C39" i="3"/>
  <c r="B39" i="3"/>
  <c r="AR16" i="6"/>
  <c r="BA16" i="6" s="1"/>
  <c r="E43" i="3"/>
  <c r="AR24" i="6" s="1"/>
  <c r="BA24" i="6" s="1"/>
  <c r="AO8" i="6"/>
  <c r="AO9" i="6"/>
  <c r="D39" i="3"/>
  <c r="E46" i="3" l="1"/>
  <c r="AR30" i="6" s="1"/>
  <c r="BA30" i="6" s="1"/>
  <c r="X16" i="6"/>
  <c r="AG16" i="6" s="1"/>
  <c r="C43" i="3"/>
  <c r="N16" i="6"/>
  <c r="W16" i="6" s="1"/>
  <c r="B43" i="3"/>
  <c r="AH16" i="6"/>
  <c r="AQ16" i="6" s="1"/>
  <c r="D43" i="3"/>
  <c r="E47" i="3" l="1"/>
  <c r="AR32" i="6" s="1"/>
  <c r="BA32" i="6" s="1"/>
  <c r="X24" i="6"/>
  <c r="AG24" i="6" s="1"/>
  <c r="C46" i="3"/>
  <c r="N24" i="6"/>
  <c r="W24" i="6" s="1"/>
  <c r="B46" i="3"/>
  <c r="AH24" i="6"/>
  <c r="AQ24" i="6" s="1"/>
  <c r="D46" i="3"/>
  <c r="X30" i="6" l="1"/>
  <c r="AG30" i="6" s="1"/>
  <c r="C47" i="3"/>
  <c r="X32" i="6" s="1"/>
  <c r="AG32" i="6" s="1"/>
  <c r="N30" i="6"/>
  <c r="W30" i="6" s="1"/>
  <c r="B47" i="3"/>
  <c r="N32" i="6" s="1"/>
  <c r="W32" i="6" s="1"/>
  <c r="AH30" i="6"/>
  <c r="AQ30" i="6" s="1"/>
  <c r="D47" i="3"/>
  <c r="AH32" i="6" l="1"/>
  <c r="AQ32" i="6" s="1"/>
  <c r="B49" i="3"/>
  <c r="B50" i="3"/>
  <c r="AR36" i="6" s="1"/>
  <c r="BA36" i="6" s="1"/>
  <c r="AR34" i="6" l="1"/>
  <c r="BA34" i="6" s="1"/>
  <c r="B51" i="3"/>
  <c r="AR38" i="6" l="1"/>
  <c r="M14" i="2"/>
  <c r="M12" i="2" l="1"/>
  <c r="AG53" i="6" s="1"/>
  <c r="M6" i="2"/>
  <c r="H51" i="6" s="1"/>
  <c r="M4" i="2"/>
  <c r="H47" i="6" s="1"/>
  <c r="M3" i="2"/>
  <c r="M7" i="2"/>
  <c r="H53" i="6" s="1"/>
  <c r="M10" i="2"/>
  <c r="AG49" i="6" s="1"/>
  <c r="M11" i="2"/>
  <c r="AG51" i="6" s="1"/>
  <c r="M8" i="2"/>
  <c r="AG45" i="6" s="1"/>
  <c r="M5" i="2"/>
  <c r="H49" i="6" s="1"/>
  <c r="M9" i="2"/>
  <c r="AG47" i="6" s="1"/>
  <c r="J6" i="1"/>
  <c r="AH8" i="1"/>
  <c r="D6" i="1"/>
  <c r="W6" i="1"/>
  <c r="BA38" i="6"/>
  <c r="D2" i="6"/>
  <c r="AO45" i="6" l="1"/>
  <c r="AC45" i="6"/>
  <c r="AQ45" i="6"/>
  <c r="P53" i="6"/>
  <c r="D53" i="6"/>
  <c r="R53" i="6"/>
  <c r="R49" i="6"/>
  <c r="D49" i="6"/>
  <c r="P49" i="6"/>
  <c r="P47" i="6"/>
  <c r="D47" i="6"/>
  <c r="R47" i="6"/>
  <c r="AO47" i="6"/>
  <c r="AC47" i="6"/>
  <c r="AQ47" i="6"/>
  <c r="AQ51" i="6"/>
  <c r="AO51" i="6"/>
  <c r="AC51" i="6"/>
  <c r="P51" i="6"/>
  <c r="R51" i="6"/>
  <c r="D51" i="6"/>
  <c r="AQ49" i="6"/>
  <c r="AC49" i="6"/>
  <c r="AO49" i="6"/>
  <c r="H45" i="6"/>
  <c r="M13" i="2"/>
  <c r="AC53" i="6"/>
  <c r="AQ53" i="6"/>
  <c r="AO53" i="6"/>
  <c r="R45" i="6" l="1"/>
  <c r="D45" i="6"/>
  <c r="P45" i="6"/>
</calcChain>
</file>

<file path=xl/sharedStrings.xml><?xml version="1.0" encoding="utf-8"?>
<sst xmlns="http://schemas.openxmlformats.org/spreadsheetml/2006/main" count="238" uniqueCount="197">
  <si>
    <t>STEP１</t>
    <phoneticPr fontId="2"/>
  </si>
  <si>
    <t>STEP２</t>
    <phoneticPr fontId="2"/>
  </si>
  <si>
    <t>試算対象者</t>
    <rPh sb="0" eb="5">
      <t>シサンタイショウシャ</t>
    </rPh>
    <phoneticPr fontId="2"/>
  </si>
  <si>
    <t>年齢区分</t>
    <rPh sb="0" eb="4">
      <t>ネンレイクブン</t>
    </rPh>
    <phoneticPr fontId="2"/>
  </si>
  <si>
    <t>給与収入額</t>
    <rPh sb="0" eb="5">
      <t>キュウヨシュウニュウガク</t>
    </rPh>
    <phoneticPr fontId="2"/>
  </si>
  <si>
    <t>公的年金収入額</t>
    <rPh sb="0" eb="7">
      <t>コウテキネンキンシュウニュウガク</t>
    </rPh>
    <phoneticPr fontId="2"/>
  </si>
  <si>
    <t>その他の所得の合計額</t>
    <rPh sb="2" eb="3">
      <t>タ</t>
    </rPh>
    <rPh sb="4" eb="6">
      <t>ショトク</t>
    </rPh>
    <rPh sb="7" eb="10">
      <t>ゴウケイガク</t>
    </rPh>
    <phoneticPr fontId="2"/>
  </si>
  <si>
    <t>合計所得額</t>
    <rPh sb="0" eb="5">
      <t>ゴウケイショトクガク</t>
    </rPh>
    <phoneticPr fontId="2"/>
  </si>
  <si>
    <t>世帯主</t>
    <rPh sb="0" eb="3">
      <t>セタイヌシ</t>
    </rPh>
    <phoneticPr fontId="2"/>
  </si>
  <si>
    <t>世帯員①</t>
    <rPh sb="0" eb="3">
      <t>セタイイン</t>
    </rPh>
    <phoneticPr fontId="2"/>
  </si>
  <si>
    <t>世帯員②</t>
    <rPh sb="0" eb="3">
      <t>セタイイン</t>
    </rPh>
    <phoneticPr fontId="2"/>
  </si>
  <si>
    <t>世帯員③</t>
    <rPh sb="0" eb="3">
      <t>セタイイン</t>
    </rPh>
    <phoneticPr fontId="2"/>
  </si>
  <si>
    <t>世帯員④</t>
    <rPh sb="0" eb="3">
      <t>セタイイン</t>
    </rPh>
    <phoneticPr fontId="2"/>
  </si>
  <si>
    <t>世帯員➄</t>
    <rPh sb="0" eb="3">
      <t>セタイイン</t>
    </rPh>
    <phoneticPr fontId="2"/>
  </si>
  <si>
    <t>STEP３</t>
    <phoneticPr fontId="2"/>
  </si>
  <si>
    <t>世 帯 員 ①</t>
    <rPh sb="0" eb="1">
      <t>ヨ</t>
    </rPh>
    <rPh sb="2" eb="3">
      <t>オビ</t>
    </rPh>
    <rPh sb="4" eb="5">
      <t>イン</t>
    </rPh>
    <phoneticPr fontId="2"/>
  </si>
  <si>
    <t>世 帯 員 ②</t>
    <rPh sb="0" eb="1">
      <t>ヨ</t>
    </rPh>
    <rPh sb="2" eb="3">
      <t>オビ</t>
    </rPh>
    <rPh sb="4" eb="5">
      <t>イン</t>
    </rPh>
    <phoneticPr fontId="2"/>
  </si>
  <si>
    <t>世 帯 員 ③</t>
    <rPh sb="0" eb="1">
      <t>ヨ</t>
    </rPh>
    <rPh sb="2" eb="3">
      <t>オビ</t>
    </rPh>
    <rPh sb="4" eb="5">
      <t>イン</t>
    </rPh>
    <phoneticPr fontId="2"/>
  </si>
  <si>
    <t>世 帯 員 ④</t>
    <rPh sb="0" eb="1">
      <t>ヨ</t>
    </rPh>
    <rPh sb="2" eb="3">
      <t>オビ</t>
    </rPh>
    <rPh sb="4" eb="5">
      <t>イン</t>
    </rPh>
    <phoneticPr fontId="2"/>
  </si>
  <si>
    <t>世 帯 員 ➄</t>
    <rPh sb="0" eb="1">
      <t>ヨ</t>
    </rPh>
    <rPh sb="2" eb="3">
      <t>オビ</t>
    </rPh>
    <rPh sb="4" eb="5">
      <t>イン</t>
    </rPh>
    <phoneticPr fontId="2"/>
  </si>
  <si>
    <t>世　帯　主</t>
    <rPh sb="0" eb="1">
      <t>ヨ</t>
    </rPh>
    <rPh sb="2" eb="3">
      <t>オビ</t>
    </rPh>
    <rPh sb="4" eb="5">
      <t>シュ</t>
    </rPh>
    <phoneticPr fontId="2"/>
  </si>
  <si>
    <t>世　帯　主</t>
    <phoneticPr fontId="2"/>
  </si>
  <si>
    <t>世 帯 員 ①</t>
    <phoneticPr fontId="2"/>
  </si>
  <si>
    <t>世 帯 員 ②</t>
    <phoneticPr fontId="2"/>
  </si>
  <si>
    <t>世 帯 員 ③</t>
    <phoneticPr fontId="2"/>
  </si>
  <si>
    <t>世 帯 員 ④</t>
    <phoneticPr fontId="2"/>
  </si>
  <si>
    <t>世 帯 員 ➄</t>
    <phoneticPr fontId="2"/>
  </si>
  <si>
    <t>STEP４</t>
    <phoneticPr fontId="2"/>
  </si>
  <si>
    <t>保険加入月</t>
    <rPh sb="0" eb="5">
      <t>ホケンカニュウツキ</t>
    </rPh>
    <phoneticPr fontId="2"/>
  </si>
  <si>
    <t>保険加入月数</t>
    <rPh sb="0" eb="6">
      <t>ホケンカニュウツキスウ</t>
    </rPh>
    <phoneticPr fontId="2"/>
  </si>
  <si>
    <t>保険加入期間</t>
    <rPh sb="0" eb="6">
      <t>ホケンカニュウキカン</t>
    </rPh>
    <phoneticPr fontId="2"/>
  </si>
  <si>
    <t>年度途中に淡路市の国民健康保険に加入する場合は加入月を入力してください。</t>
    <rPh sb="0" eb="4">
      <t>ネンドトチュウ</t>
    </rPh>
    <rPh sb="5" eb="8">
      <t>アワジシ</t>
    </rPh>
    <rPh sb="9" eb="15">
      <t>コクミンケンコウホケン</t>
    </rPh>
    <rPh sb="16" eb="18">
      <t>カニュウ</t>
    </rPh>
    <rPh sb="20" eb="22">
      <t>バアイ</t>
    </rPh>
    <rPh sb="23" eb="26">
      <t>カニュウツキ</t>
    </rPh>
    <rPh sb="27" eb="29">
      <t>ニュウリョク</t>
    </rPh>
    <phoneticPr fontId="2"/>
  </si>
  <si>
    <t>試算日：</t>
    <rPh sb="0" eb="3">
      <t>シサンビ</t>
    </rPh>
    <phoneticPr fontId="2"/>
  </si>
  <si>
    <t>国民健康保険税加入者数（擬制世帯主を除く）：</t>
    <rPh sb="0" eb="7">
      <t>コクミンケンコウホケンゼイ</t>
    </rPh>
    <rPh sb="7" eb="11">
      <t>カニュウシャスウ</t>
    </rPh>
    <rPh sb="12" eb="17">
      <t>ギセイセタイヌシ</t>
    </rPh>
    <rPh sb="18" eb="19">
      <t>ノゾ</t>
    </rPh>
    <phoneticPr fontId="2"/>
  </si>
  <si>
    <t>未就学児該当者数：</t>
    <rPh sb="0" eb="8">
      <t>ミシュウガクジガイトウシャスウ</t>
    </rPh>
    <phoneticPr fontId="2"/>
  </si>
  <si>
    <t>賦課基準額</t>
    <rPh sb="0" eb="5">
      <t>フカキジュンガク</t>
    </rPh>
    <phoneticPr fontId="2"/>
  </si>
  <si>
    <t>介護分賦課基準額</t>
    <rPh sb="0" eb="8">
      <t>カイゴブンフカキジュンガク</t>
    </rPh>
    <phoneticPr fontId="2"/>
  </si>
  <si>
    <t>軽減割合</t>
    <rPh sb="0" eb="4">
      <t>ケイゲンワリアイ</t>
    </rPh>
    <phoneticPr fontId="2"/>
  </si>
  <si>
    <t>軽減判定所得額</t>
    <rPh sb="0" eb="2">
      <t>ケイゲン</t>
    </rPh>
    <rPh sb="2" eb="4">
      <t>ハンテイ</t>
    </rPh>
    <rPh sb="4" eb="6">
      <t>ショトク</t>
    </rPh>
    <rPh sb="6" eb="7">
      <t>ガク</t>
    </rPh>
    <phoneticPr fontId="2"/>
  </si>
  <si>
    <t>世帯総所得額</t>
    <rPh sb="0" eb="2">
      <t>セタイ</t>
    </rPh>
    <rPh sb="2" eb="5">
      <t>ソウショトク</t>
    </rPh>
    <rPh sb="5" eb="6">
      <t>ガク</t>
    </rPh>
    <phoneticPr fontId="2"/>
  </si>
  <si>
    <t>介護該当者総所得額</t>
    <rPh sb="0" eb="5">
      <t>カイゴガイトウシャ</t>
    </rPh>
    <rPh sb="5" eb="8">
      <t>ソウショトク</t>
    </rPh>
    <rPh sb="8" eb="9">
      <t>ガク</t>
    </rPh>
    <phoneticPr fontId="2"/>
  </si>
  <si>
    <t>※ 軽減判定所得額とは世帯総所得額であり、このとき65歳以上の年金受給者の公的年金に係る雑所得については最大15万円を差し引いた額で算定します。
※ 賦課基準額とは各々の合計所得額から最大43万円を差し引いた額の合計です。</t>
    <rPh sb="2" eb="8">
      <t>ケイゲンハンテイショトク</t>
    </rPh>
    <rPh sb="8" eb="9">
      <t>ガク</t>
    </rPh>
    <rPh sb="11" eb="13">
      <t>セタイ</t>
    </rPh>
    <rPh sb="13" eb="16">
      <t>ソウショトク</t>
    </rPh>
    <rPh sb="16" eb="17">
      <t>ガク</t>
    </rPh>
    <rPh sb="27" eb="30">
      <t>サイイジョウ</t>
    </rPh>
    <rPh sb="31" eb="36">
      <t>ネンキンジュキュウシャ</t>
    </rPh>
    <rPh sb="37" eb="41">
      <t>コウテキネンキン</t>
    </rPh>
    <rPh sb="42" eb="43">
      <t>カカ</t>
    </rPh>
    <rPh sb="44" eb="47">
      <t>ザツショトク</t>
    </rPh>
    <rPh sb="52" eb="54">
      <t>サイダイ</t>
    </rPh>
    <rPh sb="56" eb="58">
      <t>マンエン</t>
    </rPh>
    <rPh sb="59" eb="60">
      <t>サ</t>
    </rPh>
    <rPh sb="61" eb="62">
      <t>ヒ</t>
    </rPh>
    <rPh sb="64" eb="65">
      <t>ガク</t>
    </rPh>
    <rPh sb="66" eb="68">
      <t>サンテイ</t>
    </rPh>
    <phoneticPr fontId="2"/>
  </si>
  <si>
    <t xml:space="preserve"> ）</t>
    <phoneticPr fontId="2"/>
  </si>
  <si>
    <t>介護該当者数（擬制世帯主を除く）：</t>
    <phoneticPr fontId="2"/>
  </si>
  <si>
    <t>世帯主区分</t>
    <rPh sb="0" eb="5">
      <t>セタイヌシクブン</t>
    </rPh>
    <phoneticPr fontId="2"/>
  </si>
  <si>
    <t>１：普通世帯主</t>
    <phoneticPr fontId="2"/>
  </si>
  <si>
    <t>２：擬制世帯主</t>
    <phoneticPr fontId="2"/>
  </si>
  <si>
    <t>実際の入力内容</t>
    <rPh sb="0" eb="2">
      <t>ジッサイ</t>
    </rPh>
    <rPh sb="3" eb="5">
      <t>ニュウリョク</t>
    </rPh>
    <rPh sb="5" eb="7">
      <t>ナイヨウ</t>
    </rPh>
    <phoneticPr fontId="2"/>
  </si>
  <si>
    <t>年齢区分</t>
    <rPh sb="0" eb="2">
      <t>ネンレイ</t>
    </rPh>
    <rPh sb="2" eb="4">
      <t>クブン</t>
    </rPh>
    <phoneticPr fontId="2"/>
  </si>
  <si>
    <t>6歳未満</t>
    <rPh sb="1" eb="4">
      <t>サイミマン</t>
    </rPh>
    <phoneticPr fontId="2"/>
  </si>
  <si>
    <t>75歳以上</t>
    <rPh sb="2" eb="5">
      <t>サイイジョウ</t>
    </rPh>
    <phoneticPr fontId="2"/>
  </si>
  <si>
    <t>実際の年齢区分</t>
    <rPh sb="0" eb="2">
      <t>ジッサイ</t>
    </rPh>
    <rPh sb="3" eb="7">
      <t>ネンレイクブン</t>
    </rPh>
    <phoneticPr fontId="2"/>
  </si>
  <si>
    <t>番号</t>
    <rPh sb="0" eb="2">
      <t>バンゴウ</t>
    </rPh>
    <phoneticPr fontId="2"/>
  </si>
  <si>
    <t>番号</t>
    <rPh sb="0" eb="2">
      <t>バンゴウ</t>
    </rPh>
    <phoneticPr fontId="2"/>
  </si>
  <si>
    <t>① 自身が特別障がいに該当</t>
    <phoneticPr fontId="2"/>
  </si>
  <si>
    <t>② 同一生計配偶者が特別障がいに該当</t>
    <phoneticPr fontId="2"/>
  </si>
  <si>
    <t>③ 扶養親族が特別障がいに該当</t>
    <phoneticPr fontId="2"/>
  </si>
  <si>
    <t>④ 23歳未満の扶養親族がいる</t>
    <phoneticPr fontId="2"/>
  </si>
  <si>
    <t>リスト</t>
    <phoneticPr fontId="2"/>
  </si>
  <si>
    <t>加入月</t>
    <rPh sb="0" eb="3">
      <t>カニュウヅキ</t>
    </rPh>
    <phoneticPr fontId="2"/>
  </si>
  <si>
    <t>加入月数</t>
    <rPh sb="0" eb="4">
      <t>カニュウツキスウ</t>
    </rPh>
    <phoneticPr fontId="2"/>
  </si>
  <si>
    <t>和暦と年月</t>
    <rPh sb="0" eb="2">
      <t>ワレキ</t>
    </rPh>
    <rPh sb="3" eb="5">
      <t>ネンゲツ</t>
    </rPh>
    <phoneticPr fontId="2"/>
  </si>
  <si>
    <t>実際の入力内容</t>
    <rPh sb="0" eb="2">
      <t>ジッサイ</t>
    </rPh>
    <rPh sb="3" eb="7">
      <t>ニュウリョクナイヨウ</t>
    </rPh>
    <phoneticPr fontId="2"/>
  </si>
  <si>
    <t>4月</t>
    <rPh sb="1" eb="2">
      <t>ガツ</t>
    </rPh>
    <phoneticPr fontId="2"/>
  </si>
  <si>
    <t>世帯主が国民健康保険税に加入する場合は『１：普通世帯主』、加入しない場合は『２：擬制世帯主』を入力してください。</t>
    <rPh sb="0" eb="3">
      <t>セタイヌシ</t>
    </rPh>
    <rPh sb="4" eb="11">
      <t>コクミンケンコウホケンゼイ</t>
    </rPh>
    <rPh sb="12" eb="14">
      <t>カニュウ</t>
    </rPh>
    <rPh sb="16" eb="18">
      <t>バアイ</t>
    </rPh>
    <rPh sb="22" eb="27">
      <t>フツウセタイヌシ</t>
    </rPh>
    <rPh sb="29" eb="31">
      <t>カニュウ</t>
    </rPh>
    <rPh sb="34" eb="36">
      <t>バアイ</t>
    </rPh>
    <rPh sb="40" eb="45">
      <t>ギセイセタイヌシ</t>
    </rPh>
    <rPh sb="47" eb="49">
      <t>ニュウリョク</t>
    </rPh>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</si>
  <si>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</si>
  <si>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</si>
  <si>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</si>
  <si>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</si>
  <si>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</si>
  <si>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</si>
  <si>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</si>
  <si>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</si>
  <si>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</si>
  <si>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</si>
  <si>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</si>
  <si>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 さかのぼりによる加入などの場合は実際の支払額と納期限が異なる場合がございます。</t>
    <rPh sb="10" eb="12">
      <t>カニュウ</t>
    </rPh>
    <rPh sb="15" eb="17">
      <t>バアイ</t>
    </rPh>
    <rPh sb="18" eb="20">
      <t>ジッサイ</t>
    </rPh>
    <rPh sb="21" eb="24">
      <t>シハライガク</t>
    </rPh>
    <rPh sb="25" eb="28">
      <t>ノウキゲン</t>
    </rPh>
    <rPh sb="29" eb="30">
      <t>コト</t>
    </rPh>
    <rPh sb="32" eb="34">
      <t>バアイ</t>
    </rPh>
    <phoneticPr fontId="2"/>
  </si>
  <si>
    <t>加入者数（擬主除く）</t>
    <rPh sb="0" eb="4">
      <t>カニュウシャスウ</t>
    </rPh>
    <rPh sb="5" eb="8">
      <t>ギヌシノゾ</t>
    </rPh>
    <phoneticPr fontId="2"/>
  </si>
  <si>
    <t>加入者数（擬主含む）</t>
    <rPh sb="0" eb="4">
      <t>カニュウシャスウ</t>
    </rPh>
    <rPh sb="5" eb="6">
      <t>ギ</t>
    </rPh>
    <rPh sb="6" eb="7">
      <t>ヌシ</t>
    </rPh>
    <rPh sb="7" eb="8">
      <t>フク</t>
    </rPh>
    <phoneticPr fontId="2"/>
  </si>
  <si>
    <t>給与等所得者数</t>
    <rPh sb="0" eb="2">
      <t>キュウヨ</t>
    </rPh>
    <rPh sb="2" eb="3">
      <t>トウ</t>
    </rPh>
    <rPh sb="3" eb="5">
      <t>ショトク</t>
    </rPh>
    <rPh sb="5" eb="6">
      <t>シャ</t>
    </rPh>
    <rPh sb="6" eb="7">
      <t>スウ</t>
    </rPh>
    <phoneticPr fontId="2"/>
  </si>
  <si>
    <t>未就学児数</t>
    <rPh sb="0" eb="5">
      <t>ミシュウガクジスウ</t>
    </rPh>
    <phoneticPr fontId="2"/>
  </si>
  <si>
    <t>介護該当者（擬主除く）</t>
    <rPh sb="0" eb="5">
      <t>カイゴガイトウシャ</t>
    </rPh>
    <rPh sb="6" eb="8">
      <t>ギヌシ</t>
    </rPh>
    <rPh sb="8" eb="9">
      <t>ノゾ</t>
    </rPh>
    <phoneticPr fontId="2"/>
  </si>
  <si>
    <t>給与収入</t>
    <rPh sb="0" eb="4">
      <t>キュウヨシュウニュウ</t>
    </rPh>
    <phoneticPr fontId="2"/>
  </si>
  <si>
    <t>給与所得</t>
    <rPh sb="0" eb="4">
      <t>キュウヨショトク</t>
    </rPh>
    <phoneticPr fontId="2"/>
  </si>
  <si>
    <t>調整控除区分</t>
    <rPh sb="0" eb="6">
      <t>チョウセイコウジョクブン</t>
    </rPh>
    <phoneticPr fontId="2"/>
  </si>
  <si>
    <t>実際の調整控除関係該当</t>
    <rPh sb="0" eb="2">
      <t>ジッサイ</t>
    </rPh>
    <rPh sb="3" eb="5">
      <t>チョウセイ</t>
    </rPh>
    <rPh sb="5" eb="7">
      <t>コウジョ</t>
    </rPh>
    <rPh sb="7" eb="9">
      <t>カンケイ</t>
    </rPh>
    <rPh sb="9" eb="11">
      <t>ガイトウ</t>
    </rPh>
    <phoneticPr fontId="2"/>
  </si>
  <si>
    <t>調整控除関係該当</t>
    <rPh sb="0" eb="2">
      <t>チョウセイ</t>
    </rPh>
    <rPh sb="2" eb="4">
      <t>コウジョ</t>
    </rPh>
    <rPh sb="4" eb="6">
      <t>カンケイ</t>
    </rPh>
    <rPh sb="6" eb="8">
      <t>ガイトウ</t>
    </rPh>
    <phoneticPr fontId="2"/>
  </si>
  <si>
    <t>年金収入</t>
    <rPh sb="0" eb="4">
      <t>ネンキンシュウニュウ</t>
    </rPh>
    <phoneticPr fontId="2"/>
  </si>
  <si>
    <t>年金雑所得</t>
    <rPh sb="0" eb="5">
      <t>ネンキンザツショトク</t>
    </rPh>
    <phoneticPr fontId="2"/>
  </si>
  <si>
    <t>その他の所得</t>
    <rPh sb="2" eb="3">
      <t>ホカ</t>
    </rPh>
    <rPh sb="4" eb="6">
      <t>ショトク</t>
    </rPh>
    <phoneticPr fontId="2"/>
  </si>
  <si>
    <t>年金以外所得合計</t>
    <rPh sb="0" eb="6">
      <t>ネンキンイガイショトク</t>
    </rPh>
    <rPh sb="6" eb="8">
      <t>ゴウケイ</t>
    </rPh>
    <phoneticPr fontId="2"/>
  </si>
  <si>
    <t>調整控除額</t>
    <rPh sb="0" eb="4">
      <t>チョウセイコウジョ</t>
    </rPh>
    <rPh sb="4" eb="5">
      <t>ガク</t>
    </rPh>
    <phoneticPr fontId="2"/>
  </si>
  <si>
    <t>合計所得額</t>
    <rPh sb="0" eb="4">
      <t>ゴウケイショトク</t>
    </rPh>
    <rPh sb="4" eb="5">
      <t>ガク</t>
    </rPh>
    <phoneticPr fontId="2"/>
  </si>
  <si>
    <t>軽減判定所得</t>
    <rPh sb="0" eb="6">
      <t>ケイゲンハンテイショトク</t>
    </rPh>
    <phoneticPr fontId="2"/>
  </si>
  <si>
    <t>介護分賦課基準額</t>
    <rPh sb="0" eb="2">
      <t>カイゴ</t>
    </rPh>
    <rPh sb="2" eb="3">
      <t>ブン</t>
    </rPh>
    <rPh sb="3" eb="8">
      <t>フカキジュンガク</t>
    </rPh>
    <phoneticPr fontId="2"/>
  </si>
  <si>
    <t>合計</t>
    <rPh sb="0" eb="2">
      <t>ゴウケイ</t>
    </rPh>
    <phoneticPr fontId="2"/>
  </si>
  <si>
    <t>医療分</t>
    <rPh sb="0" eb="3">
      <t>イリョウブン</t>
    </rPh>
    <phoneticPr fontId="2"/>
  </si>
  <si>
    <t>後期支援分</t>
    <rPh sb="0" eb="5">
      <t>コウキシエンブン</t>
    </rPh>
    <phoneticPr fontId="2"/>
  </si>
  <si>
    <t>介護分</t>
    <rPh sb="0" eb="3">
      <t>カイゴブン</t>
    </rPh>
    <phoneticPr fontId="2"/>
  </si>
  <si>
    <t>所得割</t>
    <rPh sb="0" eb="3">
      <t>ショトクワリ</t>
    </rPh>
    <phoneticPr fontId="2"/>
  </si>
  <si>
    <t>均等割</t>
    <rPh sb="0" eb="3">
      <t>キントウワリ</t>
    </rPh>
    <phoneticPr fontId="2"/>
  </si>
  <si>
    <t>平等割</t>
    <rPh sb="0" eb="3">
      <t>ビョウドウワリ</t>
    </rPh>
    <phoneticPr fontId="2"/>
  </si>
  <si>
    <t>賦課限度額</t>
    <rPh sb="0" eb="2">
      <t>フカ</t>
    </rPh>
    <rPh sb="2" eb="4">
      <t>ゲンド</t>
    </rPh>
    <rPh sb="4" eb="5">
      <t>ガク</t>
    </rPh>
    <phoneticPr fontId="2"/>
  </si>
  <si>
    <t>基礎控除額</t>
    <rPh sb="0" eb="5">
      <t>キソコウジョガク</t>
    </rPh>
    <phoneticPr fontId="2"/>
  </si>
  <si>
    <t>軽減判定</t>
    <rPh sb="0" eb="4">
      <t>ケイゲンハンテイ</t>
    </rPh>
    <phoneticPr fontId="2"/>
  </si>
  <si>
    <t>７割軽減該当所得</t>
    <rPh sb="1" eb="6">
      <t>ワリケイゲンガイトウ</t>
    </rPh>
    <rPh sb="6" eb="8">
      <t>ショトク</t>
    </rPh>
    <phoneticPr fontId="2"/>
  </si>
  <si>
    <t>５割軽減該当所得</t>
    <rPh sb="1" eb="6">
      <t>ワリケイゲンガイトウ</t>
    </rPh>
    <rPh sb="6" eb="8">
      <t>ショトク</t>
    </rPh>
    <phoneticPr fontId="2"/>
  </si>
  <si>
    <t>２割軽減該当所得</t>
    <rPh sb="1" eb="6">
      <t>ワリケイゲンガイトウ</t>
    </rPh>
    <rPh sb="6" eb="8">
      <t>ショトク</t>
    </rPh>
    <phoneticPr fontId="2"/>
  </si>
  <si>
    <t>軽減判定結果</t>
    <rPh sb="0" eb="4">
      <t>ケイゲンハンテイ</t>
    </rPh>
    <rPh sb="4" eb="6">
      <t>ケッカ</t>
    </rPh>
    <phoneticPr fontId="2"/>
  </si>
  <si>
    <t>軽減倍率</t>
    <rPh sb="0" eb="4">
      <t>ケイゲンバイリツ</t>
    </rPh>
    <phoneticPr fontId="2"/>
  </si>
  <si>
    <t>エラーチェック①</t>
    <phoneticPr fontId="2"/>
  </si>
  <si>
    <t>エラーチェック②</t>
    <phoneticPr fontId="2"/>
  </si>
  <si>
    <t>エラーチェック③</t>
    <phoneticPr fontId="2"/>
  </si>
  <si>
    <t>エラーチェック④</t>
    <phoneticPr fontId="2"/>
  </si>
  <si>
    <t>人</t>
    <rPh sb="0" eb="1">
      <t>ニン</t>
    </rPh>
    <phoneticPr fontId="2"/>
  </si>
  <si>
    <t>円</t>
    <rPh sb="0" eb="1">
      <t>エン</t>
    </rPh>
    <phoneticPr fontId="2"/>
  </si>
  <si>
    <t>介護分合計所得額</t>
    <rPh sb="0" eb="2">
      <t>カイゴ</t>
    </rPh>
    <rPh sb="2" eb="3">
      <t>ブン</t>
    </rPh>
    <rPh sb="3" eb="5">
      <t>ゴウケイ</t>
    </rPh>
    <rPh sb="5" eb="7">
      <t>ショトク</t>
    </rPh>
    <rPh sb="7" eb="8">
      <t>ガク</t>
    </rPh>
    <phoneticPr fontId="2"/>
  </si>
  <si>
    <t>エラーチェック結果</t>
    <rPh sb="7" eb="9">
      <t>ケッカ</t>
    </rPh>
    <phoneticPr fontId="2"/>
  </si>
  <si>
    <t>医療分</t>
    <rPh sb="0" eb="3">
      <t>イリョウブン</t>
    </rPh>
    <phoneticPr fontId="2"/>
  </si>
  <si>
    <t>後期支援分</t>
    <rPh sb="0" eb="5">
      <t>コウキシエンブン</t>
    </rPh>
    <phoneticPr fontId="2"/>
  </si>
  <si>
    <t>介護分</t>
    <rPh sb="0" eb="3">
      <t>カイゴブン</t>
    </rPh>
    <phoneticPr fontId="2"/>
  </si>
  <si>
    <t>所得割</t>
    <rPh sb="0" eb="3">
      <t>ショトクワリ</t>
    </rPh>
    <phoneticPr fontId="2"/>
  </si>
  <si>
    <t>均等割</t>
    <rPh sb="0" eb="3">
      <t>キントウワリ</t>
    </rPh>
    <phoneticPr fontId="2"/>
  </si>
  <si>
    <t>平等割</t>
    <rPh sb="0" eb="3">
      <t>ビョウドウワリ</t>
    </rPh>
    <phoneticPr fontId="2"/>
  </si>
  <si>
    <t>合計</t>
    <rPh sb="0" eb="2">
      <t>ゴウケイ</t>
    </rPh>
    <phoneticPr fontId="2"/>
  </si>
  <si>
    <t>軽減判定軽減額</t>
    <rPh sb="0" eb="7">
      <t>ケイゲンハンテイケイゲンガク</t>
    </rPh>
    <phoneticPr fontId="2"/>
  </si>
  <si>
    <t>未就学児軽減</t>
    <rPh sb="0" eb="4">
      <t>ミシュウガクジ</t>
    </rPh>
    <rPh sb="4" eb="6">
      <t>ケイゲン</t>
    </rPh>
    <phoneticPr fontId="2"/>
  </si>
  <si>
    <t>算定額</t>
    <rPh sb="0" eb="3">
      <t>サンテイガク</t>
    </rPh>
    <phoneticPr fontId="2"/>
  </si>
  <si>
    <t>限度超過額</t>
    <rPh sb="0" eb="5">
      <t>ゲンドチョウカガク</t>
    </rPh>
    <phoneticPr fontId="2"/>
  </si>
  <si>
    <t>算出額</t>
    <rPh sb="0" eb="2">
      <t>サンシュツ</t>
    </rPh>
    <rPh sb="2" eb="3">
      <t>ガク</t>
    </rPh>
    <phoneticPr fontId="2"/>
  </si>
  <si>
    <t>月割軽減</t>
    <rPh sb="0" eb="4">
      <t>ツキワリケイゲン</t>
    </rPh>
    <phoneticPr fontId="2"/>
  </si>
  <si>
    <t>年税額</t>
    <rPh sb="0" eb="3">
      <t>ネンゼイガク</t>
    </rPh>
    <phoneticPr fontId="2"/>
  </si>
  <si>
    <t>※ ここで出力されている年税額はあくまで試算結果であり、実際の課税額とは異なる場合がございます。
※ ⑨と年税額に表示される額は100円未満の値を切り捨てた額になります。</t>
    <rPh sb="5" eb="7">
      <t>シュツリョク</t>
    </rPh>
    <rPh sb="12" eb="15">
      <t>ネンゼイガク</t>
    </rPh>
    <rPh sb="20" eb="24">
      <t>シサンケッカ</t>
    </rPh>
    <rPh sb="28" eb="30">
      <t>ジッサイ</t>
    </rPh>
    <rPh sb="31" eb="34">
      <t>カゼイガク</t>
    </rPh>
    <rPh sb="36" eb="37">
      <t>コト</t>
    </rPh>
    <rPh sb="39" eb="41">
      <t>バアイ</t>
    </rPh>
    <rPh sb="53" eb="56">
      <t>ネンゼイガク</t>
    </rPh>
    <rPh sb="57" eb="59">
      <t>ヒョウジ</t>
    </rPh>
    <rPh sb="62" eb="63">
      <t>ガク</t>
    </rPh>
    <rPh sb="71" eb="72">
      <t>アタイ</t>
    </rPh>
    <rPh sb="78" eb="79">
      <t>ガク</t>
    </rPh>
    <phoneticPr fontId="2"/>
  </si>
  <si>
    <t>納期</t>
    <rPh sb="0" eb="2">
      <t>ノウキ</t>
    </rPh>
    <phoneticPr fontId="2"/>
  </si>
  <si>
    <t>納期限</t>
    <rPh sb="0" eb="3">
      <t>ノウキゲン</t>
    </rPh>
    <phoneticPr fontId="2"/>
  </si>
  <si>
    <t>納付額</t>
    <rPh sb="0" eb="3">
      <t>ノウフガク</t>
    </rPh>
    <phoneticPr fontId="2"/>
  </si>
  <si>
    <t>納期限等</t>
    <rPh sb="0" eb="4">
      <t>ノウキゲントウ</t>
    </rPh>
    <phoneticPr fontId="2"/>
  </si>
  <si>
    <t>1期</t>
    <rPh sb="1" eb="2">
      <t>キ</t>
    </rPh>
    <phoneticPr fontId="2"/>
  </si>
  <si>
    <t>2期</t>
    <rPh sb="1" eb="2">
      <t>キ</t>
    </rPh>
    <phoneticPr fontId="2"/>
  </si>
  <si>
    <t>3期</t>
    <rPh sb="1" eb="2">
      <t>キ</t>
    </rPh>
    <phoneticPr fontId="2"/>
  </si>
  <si>
    <t>4期</t>
    <rPh sb="1" eb="2">
      <t>キ</t>
    </rPh>
    <phoneticPr fontId="2"/>
  </si>
  <si>
    <t>5期</t>
    <rPh sb="1" eb="2">
      <t>キ</t>
    </rPh>
    <phoneticPr fontId="2"/>
  </si>
  <si>
    <t>6期</t>
    <rPh sb="1" eb="2">
      <t>キ</t>
    </rPh>
    <phoneticPr fontId="2"/>
  </si>
  <si>
    <t>7期</t>
    <rPh sb="1" eb="2">
      <t>キ</t>
    </rPh>
    <phoneticPr fontId="2"/>
  </si>
  <si>
    <t>8期</t>
    <rPh sb="1" eb="2">
      <t>キ</t>
    </rPh>
    <phoneticPr fontId="2"/>
  </si>
  <si>
    <t>9期</t>
    <rPh sb="1" eb="2">
      <t>キ</t>
    </rPh>
    <phoneticPr fontId="2"/>
  </si>
  <si>
    <t>過随</t>
    <rPh sb="0" eb="2">
      <t>カズイ</t>
    </rPh>
    <phoneticPr fontId="2"/>
  </si>
  <si>
    <t>年税額</t>
    <rPh sb="0" eb="3">
      <t>ネンゼイガク</t>
    </rPh>
    <phoneticPr fontId="2"/>
  </si>
  <si>
    <t>エラー内容</t>
    <rPh sb="3" eb="5">
      <t>ナイヨウ</t>
    </rPh>
    <phoneticPr fontId="2"/>
  </si>
  <si>
    <t>40歳以上 65歳未満</t>
    <rPh sb="2" eb="5">
      <t>サイイジョウ</t>
    </rPh>
    <rPh sb="8" eb="11">
      <t>サイミマン</t>
    </rPh>
    <phoneticPr fontId="2"/>
  </si>
  <si>
    <t>65歳以上 75歳未満</t>
    <rPh sb="2" eb="5">
      <t>サイイジョウ</t>
    </rPh>
    <rPh sb="8" eb="11">
      <t>サイミマン</t>
    </rPh>
    <phoneticPr fontId="2"/>
  </si>
  <si>
    <t>エラーチェック⑤</t>
    <phoneticPr fontId="2"/>
  </si>
  <si>
    <t>令和8年4月</t>
    <rPh sb="0" eb="2">
      <t>レイワ</t>
    </rPh>
    <rPh sb="3" eb="4">
      <t>ネン</t>
    </rPh>
    <rPh sb="5" eb="6">
      <t>ガツ</t>
    </rPh>
    <phoneticPr fontId="2"/>
  </si>
  <si>
    <t>令和8年5月</t>
    <rPh sb="0" eb="2">
      <t>レイワ</t>
    </rPh>
    <rPh sb="3" eb="4">
      <t>ネン</t>
    </rPh>
    <rPh sb="5" eb="6">
      <t>ガツ</t>
    </rPh>
    <phoneticPr fontId="2"/>
  </si>
  <si>
    <t>令和8年6月</t>
    <rPh sb="0" eb="2">
      <t>レイワ</t>
    </rPh>
    <rPh sb="3" eb="4">
      <t>ネン</t>
    </rPh>
    <rPh sb="5" eb="6">
      <t>ガツ</t>
    </rPh>
    <phoneticPr fontId="2"/>
  </si>
  <si>
    <t>令和8年7月</t>
    <rPh sb="0" eb="2">
      <t>レイワ</t>
    </rPh>
    <rPh sb="3" eb="4">
      <t>ネン</t>
    </rPh>
    <rPh sb="5" eb="6">
      <t>ガツ</t>
    </rPh>
    <phoneticPr fontId="2"/>
  </si>
  <si>
    <t>令和8年8月</t>
    <rPh sb="0" eb="2">
      <t>レイワ</t>
    </rPh>
    <rPh sb="3" eb="4">
      <t>ネン</t>
    </rPh>
    <rPh sb="5" eb="6">
      <t>ガツ</t>
    </rPh>
    <phoneticPr fontId="2"/>
  </si>
  <si>
    <t>令和8年9月</t>
    <rPh sb="0" eb="2">
      <t>レイワ</t>
    </rPh>
    <rPh sb="3" eb="4">
      <t>ネン</t>
    </rPh>
    <rPh sb="5" eb="6">
      <t>ガツ</t>
    </rPh>
    <phoneticPr fontId="2"/>
  </si>
  <si>
    <t>令和8年10月</t>
    <rPh sb="0" eb="2">
      <t>レイワ</t>
    </rPh>
    <rPh sb="3" eb="4">
      <t>ネン</t>
    </rPh>
    <rPh sb="6" eb="7">
      <t>ガツ</t>
    </rPh>
    <phoneticPr fontId="2"/>
  </si>
  <si>
    <t>令和8年11月</t>
    <rPh sb="0" eb="2">
      <t>レイワ</t>
    </rPh>
    <rPh sb="3" eb="4">
      <t>ネン</t>
    </rPh>
    <rPh sb="6" eb="7">
      <t>ガツ</t>
    </rPh>
    <phoneticPr fontId="2"/>
  </si>
  <si>
    <t>令和8年12月</t>
    <rPh sb="0" eb="2">
      <t>レイワ</t>
    </rPh>
    <rPh sb="3" eb="4">
      <t>ネン</t>
    </rPh>
    <rPh sb="6" eb="7">
      <t>ガツ</t>
    </rPh>
    <phoneticPr fontId="2"/>
  </si>
  <si>
    <t>令和9年1月</t>
    <rPh sb="0" eb="2">
      <t>レイワ</t>
    </rPh>
    <rPh sb="3" eb="4">
      <t>ネン</t>
    </rPh>
    <rPh sb="5" eb="6">
      <t>ガツ</t>
    </rPh>
    <phoneticPr fontId="2"/>
  </si>
  <si>
    <t>令和9年2月</t>
    <rPh sb="0" eb="2">
      <t>レイワ</t>
    </rPh>
    <rPh sb="3" eb="4">
      <t>ネン</t>
    </rPh>
    <rPh sb="5" eb="6">
      <t>ガツ</t>
    </rPh>
    <phoneticPr fontId="2"/>
  </si>
  <si>
    <t>令和9年3月</t>
    <rPh sb="0" eb="2">
      <t>レイワ</t>
    </rPh>
    <rPh sb="3" eb="4">
      <t>ネン</t>
    </rPh>
    <rPh sb="5" eb="6">
      <t>ガツ</t>
    </rPh>
    <phoneticPr fontId="2"/>
  </si>
  <si>
    <t>令和8年度国民健康保険税税率等</t>
    <rPh sb="0" eb="2">
      <t>レイワ</t>
    </rPh>
    <rPh sb="3" eb="5">
      <t>ネンド</t>
    </rPh>
    <rPh sb="5" eb="12">
      <t>コクミンケンコウホケンゼイ</t>
    </rPh>
    <rPh sb="12" eb="14">
      <t>ゼイリツ</t>
    </rPh>
    <rPh sb="14" eb="15">
      <t>トウ</t>
    </rPh>
    <phoneticPr fontId="2"/>
  </si>
  <si>
    <t>こども分</t>
    <rPh sb="3" eb="4">
      <t>ブン</t>
    </rPh>
    <phoneticPr fontId="2"/>
  </si>
  <si>
    <t xml:space="preserve"> ① 所　　得　　割</t>
    <rPh sb="3" eb="4">
      <t>ショ</t>
    </rPh>
    <rPh sb="6" eb="7">
      <t>エ</t>
    </rPh>
    <rPh sb="9" eb="10">
      <t>ワリ</t>
    </rPh>
    <phoneticPr fontId="2"/>
  </si>
  <si>
    <t xml:space="preserve"> ② 均　　等　　割</t>
    <rPh sb="3" eb="4">
      <t>ヒトシ</t>
    </rPh>
    <rPh sb="6" eb="7">
      <t>トウ</t>
    </rPh>
    <rPh sb="9" eb="10">
      <t>ワリ</t>
    </rPh>
    <phoneticPr fontId="2"/>
  </si>
  <si>
    <t xml:space="preserve"> ③ 18歳以上均等割</t>
    <rPh sb="5" eb="6">
      <t>サイ</t>
    </rPh>
    <rPh sb="6" eb="8">
      <t>イジョウ</t>
    </rPh>
    <rPh sb="8" eb="9">
      <t>ヒトシ</t>
    </rPh>
    <rPh sb="9" eb="10">
      <t>トウ</t>
    </rPh>
    <rPh sb="10" eb="11">
      <t>ワリ</t>
    </rPh>
    <phoneticPr fontId="2"/>
  </si>
  <si>
    <t xml:space="preserve"> ④ 平　　等　　割</t>
    <rPh sb="3" eb="4">
      <t>ヒラ</t>
    </rPh>
    <rPh sb="6" eb="7">
      <t>トウ</t>
    </rPh>
    <rPh sb="9" eb="10">
      <t>ワリ</t>
    </rPh>
    <phoneticPr fontId="2"/>
  </si>
  <si>
    <t xml:space="preserve"> ⑤ （ ①＋②＋③+④ ）</t>
    <phoneticPr fontId="2"/>
  </si>
  <si>
    <t xml:space="preserve"> ⑥ 軽 減 判 定 軽 減 額</t>
    <rPh sb="3" eb="4">
      <t>ケイ</t>
    </rPh>
    <rPh sb="5" eb="6">
      <t>ゲン</t>
    </rPh>
    <rPh sb="7" eb="8">
      <t>ハン</t>
    </rPh>
    <rPh sb="9" eb="10">
      <t>サダム</t>
    </rPh>
    <rPh sb="11" eb="12">
      <t>ケイ</t>
    </rPh>
    <rPh sb="13" eb="14">
      <t>ゲン</t>
    </rPh>
    <rPh sb="15" eb="16">
      <t>ガク</t>
    </rPh>
    <phoneticPr fontId="2"/>
  </si>
  <si>
    <t xml:space="preserve"> ⑦ 未  就  学  児  軽  減</t>
    <rPh sb="3" eb="4">
      <t>ミ</t>
    </rPh>
    <rPh sb="6" eb="7">
      <t>シュウ</t>
    </rPh>
    <rPh sb="9" eb="10">
      <t>ガク</t>
    </rPh>
    <rPh sb="12" eb="13">
      <t>ジ</t>
    </rPh>
    <rPh sb="15" eb="16">
      <t>ケイ</t>
    </rPh>
    <rPh sb="18" eb="19">
      <t>ゲン</t>
    </rPh>
    <phoneticPr fontId="2"/>
  </si>
  <si>
    <t xml:space="preserve"> ⑨ 賦 課 限 度 超 過 額</t>
    <rPh sb="3" eb="4">
      <t>フ</t>
    </rPh>
    <rPh sb="5" eb="6">
      <t>カ</t>
    </rPh>
    <rPh sb="7" eb="8">
      <t>ゲン</t>
    </rPh>
    <rPh sb="9" eb="10">
      <t>ド</t>
    </rPh>
    <rPh sb="11" eb="12">
      <t>チョウ</t>
    </rPh>
    <rPh sb="13" eb="14">
      <t>カ</t>
    </rPh>
    <rPh sb="15" eb="16">
      <t>ガク</t>
    </rPh>
    <phoneticPr fontId="2"/>
  </si>
  <si>
    <t xml:space="preserve"> ⑪ 月  割  軽  減  額 （  軽減対象月数： </t>
    <rPh sb="3" eb="4">
      <t>ガツ</t>
    </rPh>
    <rPh sb="6" eb="7">
      <t>ワリ</t>
    </rPh>
    <rPh sb="9" eb="10">
      <t>ケイ</t>
    </rPh>
    <rPh sb="12" eb="13">
      <t>ゲン</t>
    </rPh>
    <rPh sb="15" eb="16">
      <t>ガク</t>
    </rPh>
    <rPh sb="20" eb="24">
      <t>ケイゲンタイショウ</t>
    </rPh>
    <rPh sb="24" eb="25">
      <t>ツキ</t>
    </rPh>
    <rPh sb="25" eb="26">
      <t>スウ</t>
    </rPh>
    <phoneticPr fontId="2"/>
  </si>
  <si>
    <t>令和8年度 国民健康保険税 各期別支払予定額及び納付期限</t>
    <rPh sb="0" eb="2">
      <t>レイワ</t>
    </rPh>
    <rPh sb="3" eb="5">
      <t>ネンド</t>
    </rPh>
    <rPh sb="6" eb="13">
      <t>コクミンケンコウホケンゼイ</t>
    </rPh>
    <rPh sb="14" eb="16">
      <t>カクキ</t>
    </rPh>
    <rPh sb="16" eb="17">
      <t>ベツ</t>
    </rPh>
    <rPh sb="17" eb="19">
      <t>シハライ</t>
    </rPh>
    <rPh sb="19" eb="21">
      <t>ヨテイ</t>
    </rPh>
    <rPh sb="21" eb="22">
      <t>ガク</t>
    </rPh>
    <rPh sb="22" eb="23">
      <t>オヨ</t>
    </rPh>
    <rPh sb="24" eb="26">
      <t>ノウフ</t>
    </rPh>
    <rPh sb="26" eb="28">
      <t>キゲン</t>
    </rPh>
    <phoneticPr fontId="2"/>
  </si>
  <si>
    <t>子ども分</t>
    <rPh sb="0" eb="1">
      <t>コ</t>
    </rPh>
    <rPh sb="3" eb="4">
      <t>ブン</t>
    </rPh>
    <phoneticPr fontId="2"/>
  </si>
  <si>
    <t>医療分</t>
    <rPh sb="0" eb="1">
      <t>イ</t>
    </rPh>
    <rPh sb="1" eb="2">
      <t>リョウ</t>
    </rPh>
    <rPh sb="2" eb="3">
      <t>ブン</t>
    </rPh>
    <phoneticPr fontId="2"/>
  </si>
  <si>
    <t>後期支援分</t>
    <rPh sb="0" eb="1">
      <t>アト</t>
    </rPh>
    <rPh sb="1" eb="2">
      <t>キ</t>
    </rPh>
    <rPh sb="2" eb="3">
      <t>シ</t>
    </rPh>
    <rPh sb="3" eb="4">
      <t>エン</t>
    </rPh>
    <rPh sb="4" eb="5">
      <t>ブン</t>
    </rPh>
    <phoneticPr fontId="2"/>
  </si>
  <si>
    <t>介護分</t>
    <rPh sb="0" eb="1">
      <t>スケ</t>
    </rPh>
    <rPh sb="1" eb="2">
      <t>マモル</t>
    </rPh>
    <rPh sb="2" eb="3">
      <t>ブン</t>
    </rPh>
    <phoneticPr fontId="2"/>
  </si>
  <si>
    <t>18歳以上均等割</t>
    <rPh sb="2" eb="3">
      <t>サイ</t>
    </rPh>
    <rPh sb="3" eb="5">
      <t>イジョウ</t>
    </rPh>
    <rPh sb="5" eb="8">
      <t>キントウワリ</t>
    </rPh>
    <phoneticPr fontId="2"/>
  </si>
  <si>
    <t>令和8年度 淡路市国民健康保険税 試算シート</t>
    <rPh sb="0" eb="2">
      <t>レイワ</t>
    </rPh>
    <rPh sb="3" eb="5">
      <t>ネンド</t>
    </rPh>
    <rPh sb="6" eb="9">
      <t>アワジシ</t>
    </rPh>
    <rPh sb="9" eb="16">
      <t>コクミンケンコウホケンゼイ</t>
    </rPh>
    <rPh sb="17" eb="19">
      <t>シサン</t>
    </rPh>
    <phoneticPr fontId="2"/>
  </si>
  <si>
    <t>世帯主と国民健康保険に加入する世帯員の年齢区分と令和7年中の収入・所得に関する情報を入力してください。</t>
    <rPh sb="0" eb="3">
      <t>セタイヌシ</t>
    </rPh>
    <rPh sb="4" eb="10">
      <t>コクミンケンコウホケン</t>
    </rPh>
    <rPh sb="11" eb="13">
      <t>カニュウ</t>
    </rPh>
    <rPh sb="15" eb="18">
      <t>セタイイン</t>
    </rPh>
    <rPh sb="19" eb="23">
      <t>ネンレイクブン</t>
    </rPh>
    <rPh sb="24" eb="26">
      <t>レイワ</t>
    </rPh>
    <rPh sb="27" eb="29">
      <t>ネンチュウ</t>
    </rPh>
    <rPh sb="30" eb="32">
      <t>シュウニュウ</t>
    </rPh>
    <rPh sb="33" eb="35">
      <t>ショトク</t>
    </rPh>
    <rPh sb="36" eb="37">
      <t>カン</t>
    </rPh>
    <rPh sb="39" eb="41">
      <t>ジョウホウ</t>
    </rPh>
    <rPh sb="42" eb="44">
      <t>ニュウリョク</t>
    </rPh>
    <phoneticPr fontId="2"/>
  </si>
  <si>
    <t xml:space="preserve"> ⑧ （ ⑤ － ⑥ － ⑦ ）</t>
    <phoneticPr fontId="2"/>
  </si>
  <si>
    <t xml:space="preserve"> ⑩ 算 定 額 【医療分(⑧－⑨)＋後期支援分(⑧－⑨)＋介護分(⑧－⑨)+子ども分(⑧－⑨)】</t>
    <rPh sb="3" eb="4">
      <t>サン</t>
    </rPh>
    <rPh sb="5" eb="6">
      <t>サダム</t>
    </rPh>
    <rPh sb="7" eb="8">
      <t>ガク</t>
    </rPh>
    <rPh sb="10" eb="12">
      <t>イリョウ</t>
    </rPh>
    <rPh sb="12" eb="13">
      <t>ブン</t>
    </rPh>
    <rPh sb="19" eb="21">
      <t>コウキ</t>
    </rPh>
    <rPh sb="21" eb="23">
      <t>シエン</t>
    </rPh>
    <rPh sb="23" eb="24">
      <t>ブン</t>
    </rPh>
    <rPh sb="30" eb="32">
      <t>カイゴ</t>
    </rPh>
    <rPh sb="32" eb="33">
      <t>ブン</t>
    </rPh>
    <rPh sb="39" eb="40">
      <t>コ</t>
    </rPh>
    <rPh sb="42" eb="43">
      <t>ブン</t>
    </rPh>
    <phoneticPr fontId="2"/>
  </si>
  <si>
    <t>国民健康保険税年税額【試算結果】（ ⑩ － ⑪ ）</t>
    <rPh sb="0" eb="7">
      <t>コクミンケンコウホケンゼイ</t>
    </rPh>
    <rPh sb="7" eb="10">
      <t>ネンゼイガク</t>
    </rPh>
    <rPh sb="11" eb="15">
      <t>シサンケッカ</t>
    </rPh>
    <phoneticPr fontId="2"/>
  </si>
  <si>
    <t xml:space="preserve"> ① 自身が特別障がいに該当　　    ② 同一生計配偶者が特別障がいに該当　　
 ③ 扶養親族が特別障がいに該当　④ 23歳未満の扶養親族がいる</t>
    <rPh sb="3" eb="5">
      <t>ジシン</t>
    </rPh>
    <rPh sb="6" eb="8">
      <t>トクベツ</t>
    </rPh>
    <rPh sb="8" eb="9">
      <t>ショウ</t>
    </rPh>
    <rPh sb="12" eb="14">
      <t>ガイトウ</t>
    </rPh>
    <rPh sb="22" eb="29">
      <t>ドウイツセイケイハイグウシャ</t>
    </rPh>
    <rPh sb="30" eb="32">
      <t>トクベツ</t>
    </rPh>
    <rPh sb="32" eb="33">
      <t>ショウ</t>
    </rPh>
    <rPh sb="36" eb="38">
      <t>ガイトウ</t>
    </rPh>
    <rPh sb="44" eb="48">
      <t>フヨウシンゾク</t>
    </rPh>
    <rPh sb="49" eb="51">
      <t>トクベツ</t>
    </rPh>
    <rPh sb="51" eb="52">
      <t>ショウ</t>
    </rPh>
    <rPh sb="55" eb="57">
      <t>ガイトウ</t>
    </rPh>
    <rPh sb="62" eb="65">
      <t>サイミマン</t>
    </rPh>
    <rPh sb="66" eb="70">
      <t>フヨウシンゾク</t>
    </rPh>
    <phoneticPr fontId="2"/>
  </si>
  <si>
    <t>　※ 世帯主と国民健康保険に加入する世帯員の年齢区分は必ず入力してください。また、収入・所得がない場合は入力しなくても試算は可能です。
　※ その他の所得の合計額には給与所得と公的年金等に係る雑所得以外の所得の合計を入力してください。（赤字の場合も入力）
　※ 給与収入や公的年金収入について複数箇所からもらっている場合は、その合計額を各項目に入力してください。</t>
    <rPh sb="3" eb="6">
      <t>セタイヌシ</t>
    </rPh>
    <rPh sb="7" eb="13">
      <t>コクミンケンコウホケン</t>
    </rPh>
    <rPh sb="14" eb="16">
      <t>カニュウ</t>
    </rPh>
    <rPh sb="18" eb="21">
      <t>セタイイン</t>
    </rPh>
    <rPh sb="22" eb="26">
      <t>ネンレイクブン</t>
    </rPh>
    <rPh sb="27" eb="28">
      <t>カナラ</t>
    </rPh>
    <rPh sb="29" eb="31">
      <t>ニュウリョク</t>
    </rPh>
    <rPh sb="41" eb="43">
      <t>シュウニュウ</t>
    </rPh>
    <rPh sb="44" eb="46">
      <t>ショトク</t>
    </rPh>
    <rPh sb="49" eb="51">
      <t>バアイ</t>
    </rPh>
    <rPh sb="52" eb="54">
      <t>ニュウリョク</t>
    </rPh>
    <rPh sb="59" eb="61">
      <t>シサン</t>
    </rPh>
    <rPh sb="62" eb="64">
      <t>カノウ</t>
    </rPh>
    <rPh sb="73" eb="81">
      <t>タノショトクノゴウケイガク</t>
    </rPh>
    <rPh sb="83" eb="87">
      <t>キュウヨショトク</t>
    </rPh>
    <rPh sb="88" eb="93">
      <t>コウテキネンキントウ</t>
    </rPh>
    <rPh sb="94" eb="95">
      <t>カカ</t>
    </rPh>
    <rPh sb="96" eb="99">
      <t>ザツショトク</t>
    </rPh>
    <rPh sb="99" eb="101">
      <t>イガイ</t>
    </rPh>
    <rPh sb="102" eb="104">
      <t>ショトク</t>
    </rPh>
    <rPh sb="105" eb="107">
      <t>ゴウケイ</t>
    </rPh>
    <rPh sb="108" eb="110">
      <t>ニュウリョク</t>
    </rPh>
    <rPh sb="118" eb="120">
      <t>アカジ</t>
    </rPh>
    <rPh sb="121" eb="123">
      <t>バアイ</t>
    </rPh>
    <rPh sb="124" eb="126">
      <t>ニュウリョク</t>
    </rPh>
    <phoneticPr fontId="2"/>
  </si>
  <si>
    <t>　※ 複数の項目に該当する場合はどれか一つを選択し、入力してください。
　※ 該当する方がいない場合は入力しなくても試算可能です。</t>
    <rPh sb="3" eb="5">
      <t>フクスウ</t>
    </rPh>
    <rPh sb="6" eb="8">
      <t>コウモク</t>
    </rPh>
    <rPh sb="9" eb="11">
      <t>ガイトウ</t>
    </rPh>
    <rPh sb="13" eb="15">
      <t>バアイ</t>
    </rPh>
    <rPh sb="19" eb="20">
      <t>ヒト</t>
    </rPh>
    <rPh sb="22" eb="24">
      <t>センタク</t>
    </rPh>
    <rPh sb="26" eb="28">
      <t>ニュウリョク</t>
    </rPh>
    <rPh sb="39" eb="41">
      <t>ガイトウ</t>
    </rPh>
    <rPh sb="43" eb="44">
      <t>カタ</t>
    </rPh>
    <rPh sb="48" eb="50">
      <t>バアイ</t>
    </rPh>
    <rPh sb="51" eb="53">
      <t>ニュウリョク</t>
    </rPh>
    <rPh sb="58" eb="60">
      <t>シサン</t>
    </rPh>
    <rPh sb="60" eb="62">
      <t>カノウ</t>
    </rPh>
    <phoneticPr fontId="2"/>
  </si>
  <si>
    <t>　※ 令和8年4月から令和9年3月までの1年間、加入する場合は入力しなくても
　　 試算可能です。
　※ 世帯内で国民健康保険の加入月が違う方がいる場合は試算できません。</t>
    <rPh sb="3" eb="5">
      <t>レイワ</t>
    </rPh>
    <rPh sb="6" eb="7">
      <t>ネン</t>
    </rPh>
    <rPh sb="8" eb="9">
      <t>ガツ</t>
    </rPh>
    <rPh sb="11" eb="13">
      <t>レイワ</t>
    </rPh>
    <rPh sb="14" eb="15">
      <t>ネン</t>
    </rPh>
    <rPh sb="16" eb="17">
      <t>ガツ</t>
    </rPh>
    <rPh sb="21" eb="23">
      <t>ネンカン</t>
    </rPh>
    <rPh sb="24" eb="26">
      <t>カニュウ</t>
    </rPh>
    <rPh sb="28" eb="30">
      <t>バアイ</t>
    </rPh>
    <rPh sb="31" eb="33">
      <t>ニュウリョク</t>
    </rPh>
    <rPh sb="42" eb="44">
      <t>シサン</t>
    </rPh>
    <rPh sb="44" eb="46">
      <t>カノウ</t>
    </rPh>
    <rPh sb="53" eb="56">
      <t>セタイナイ</t>
    </rPh>
    <rPh sb="57" eb="63">
      <t>コクミンケンコウホケン</t>
    </rPh>
    <rPh sb="64" eb="67">
      <t>カニュウヅキ</t>
    </rPh>
    <rPh sb="68" eb="69">
      <t>チガ</t>
    </rPh>
    <rPh sb="70" eb="71">
      <t>カタ</t>
    </rPh>
    <rPh sb="74" eb="76">
      <t>バアイ</t>
    </rPh>
    <rPh sb="77" eb="79">
      <t>シサン</t>
    </rPh>
    <phoneticPr fontId="2"/>
  </si>
  <si>
    <t>給与収入額が850万円を超えており、以下の項目の
いずれかに該当する場合は入力してください。</t>
    <rPh sb="0" eb="4">
      <t>キュウヨシュウニュウ</t>
    </rPh>
    <rPh sb="4" eb="5">
      <t>ガク</t>
    </rPh>
    <rPh sb="9" eb="11">
      <t>マンエン</t>
    </rPh>
    <rPh sb="12" eb="13">
      <t>コ</t>
    </rPh>
    <rPh sb="18" eb="20">
      <t>イカ</t>
    </rPh>
    <rPh sb="21" eb="23">
      <t>コウモク</t>
    </rPh>
    <rPh sb="30" eb="32">
      <t>ガイトウ</t>
    </rPh>
    <rPh sb="34" eb="36">
      <t>バアイ</t>
    </rPh>
    <rPh sb="37" eb="39">
      <t>ニュウリョク</t>
    </rPh>
    <phoneticPr fontId="2"/>
  </si>
  <si>
    <t>給与等所得者数：</t>
    <rPh sb="0" eb="2">
      <t>キュウヨ</t>
    </rPh>
    <rPh sb="2" eb="3">
      <t>トウ</t>
    </rPh>
    <rPh sb="3" eb="5">
      <t>ショトク</t>
    </rPh>
    <rPh sb="5" eb="6">
      <t>シャ</t>
    </rPh>
    <rPh sb="6" eb="7">
      <t>スウ</t>
    </rPh>
    <phoneticPr fontId="2"/>
  </si>
  <si>
    <t>6歳以上 18歳未満</t>
    <rPh sb="1" eb="2">
      <t>サイ</t>
    </rPh>
    <rPh sb="2" eb="4">
      <t>イジョウ</t>
    </rPh>
    <rPh sb="7" eb="10">
      <t>サイミマン</t>
    </rPh>
    <phoneticPr fontId="2"/>
  </si>
  <si>
    <t>18歳以上 40歳未満</t>
    <rPh sb="2" eb="5">
      <t>サイイジョウ</t>
    </rPh>
    <rPh sb="8" eb="11">
      <t>サイミマン</t>
    </rPh>
    <phoneticPr fontId="2"/>
  </si>
  <si>
    <t>18歳以上該当者数：</t>
    <rPh sb="2" eb="5">
      <t>サイイジョウ</t>
    </rPh>
    <rPh sb="5" eb="8">
      <t>ガイトウシャ</t>
    </rPh>
    <rPh sb="8" eb="9">
      <t>スウ</t>
    </rPh>
    <phoneticPr fontId="2"/>
  </si>
  <si>
    <t>18歳以上数</t>
    <rPh sb="2" eb="3">
      <t>サイ</t>
    </rPh>
    <rPh sb="3" eb="5">
      <t>イジョウ</t>
    </rPh>
    <rPh sb="5" eb="6">
      <t>スウ</t>
    </rPh>
    <phoneticPr fontId="2"/>
  </si>
  <si>
    <t>６歳以上18歳未満数</t>
    <rPh sb="1" eb="2">
      <t>サイ</t>
    </rPh>
    <rPh sb="2" eb="4">
      <t>イジョウ</t>
    </rPh>
    <rPh sb="6" eb="9">
      <t>サイミマン</t>
    </rPh>
    <rPh sb="9" eb="1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</si>
</sst>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quot;か&quot;&quot;月&quot;"/>
    <numFmt numFmtId="178" formatCode="0.0000"/>
    <numFmt numFmtId="179"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13"/>
      <color theme="1"/>
      <name val="游ゴシック"/>
      <family val="3"/>
      <charset val="128"/>
      <scheme val="minor"/>
    </font>
    <font>
      <b/>
      <sz val="24"/>
      <color rgb="FFFF0000"/>
      <name val="游ゴシック"/>
      <family val="3"/>
      <charset val="128"/>
      <scheme val="minor"/>
    </font>
    <font>
      <b/>
      <sz val="28"/>
      <color rgb="FFFF0000"/>
      <name val="游ゴシック"/>
      <family val="3"/>
      <charset val="128"/>
      <scheme val="minor"/>
    </font>
    <font>
      <b/>
      <sz val="18"/>
      <color rgb="FFFF0000"/>
      <name val="游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D9797"/>
        <bgColor indexed="64"/>
      </patternFill>
    </fill>
  </fills>
  <borders count="8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diagonal/>
    </border>
    <border>
      <left/>
      <right style="double">
        <color auto="1"/>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top style="double">
        <color auto="1"/>
      </top>
      <bottom/>
      <diagonal/>
    </border>
    <border>
      <left style="thin">
        <color auto="1"/>
      </left>
      <right/>
      <top/>
      <bottom style="double">
        <color auto="1"/>
      </bottom>
      <diagonal/>
    </border>
    <border>
      <left/>
      <right style="thin">
        <color auto="1"/>
      </right>
      <top style="double">
        <color auto="1"/>
      </top>
      <bottom/>
      <diagonal/>
    </border>
    <border>
      <left/>
      <right style="thin">
        <color auto="1"/>
      </right>
      <top/>
      <bottom style="double">
        <color auto="1"/>
      </bottom>
      <diagonal/>
    </border>
    <border>
      <left/>
      <right/>
      <top style="thin">
        <color auto="1"/>
      </top>
      <bottom/>
      <diagonal/>
    </border>
    <border>
      <left style="thin">
        <color auto="1"/>
      </left>
      <right style="thin">
        <color auto="1"/>
      </right>
      <top style="double">
        <color auto="1"/>
      </top>
      <bottom style="double">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diagonal/>
    </border>
    <border>
      <left style="double">
        <color auto="1"/>
      </left>
      <right/>
      <top/>
      <bottom style="thin">
        <color auto="1"/>
      </bottom>
      <diagonal/>
    </border>
    <border>
      <left/>
      <right style="double">
        <color auto="1"/>
      </right>
      <top/>
      <bottom style="thin">
        <color auto="1"/>
      </bottom>
      <diagonal/>
    </border>
    <border>
      <left/>
      <right style="thin">
        <color auto="1"/>
      </right>
      <top style="double">
        <color auto="1"/>
      </top>
      <bottom style="double">
        <color indexed="64"/>
      </bottom>
      <diagonal/>
    </border>
    <border>
      <left/>
      <right style="thin">
        <color auto="1"/>
      </right>
      <top style="thin">
        <color auto="1"/>
      </top>
      <bottom style="double">
        <color indexed="64"/>
      </bottom>
      <diagonal/>
    </border>
    <border>
      <left/>
      <right style="double">
        <color auto="1"/>
      </right>
      <top style="thin">
        <color auto="1"/>
      </top>
      <bottom style="double">
        <color indexed="64"/>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style="double">
        <color auto="1"/>
      </bottom>
      <diagonal/>
    </border>
    <border>
      <left style="thin">
        <color auto="1"/>
      </left>
      <right/>
      <top style="double">
        <color auto="1"/>
      </top>
      <bottom style="double">
        <color auto="1"/>
      </bottom>
      <diagonal/>
    </border>
    <border diagonalDown="1">
      <left style="thin">
        <color auto="1"/>
      </left>
      <right style="thin">
        <color auto="1"/>
      </right>
      <top style="thin">
        <color auto="1"/>
      </top>
      <bottom style="double">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double">
        <color auto="1"/>
      </right>
      <top style="thin">
        <color auto="1"/>
      </top>
      <bottom/>
      <diagonal style="thin">
        <color auto="1"/>
      </diagonal>
    </border>
    <border diagonalDown="1">
      <left style="thin">
        <color auto="1"/>
      </left>
      <right/>
      <top/>
      <bottom style="double">
        <color auto="1"/>
      </bottom>
      <diagonal style="thin">
        <color auto="1"/>
      </diagonal>
    </border>
    <border diagonalDown="1">
      <left/>
      <right/>
      <top/>
      <bottom style="double">
        <color auto="1"/>
      </bottom>
      <diagonal style="thin">
        <color auto="1"/>
      </diagonal>
    </border>
    <border diagonalDown="1">
      <left/>
      <right style="double">
        <color auto="1"/>
      </right>
      <top/>
      <bottom style="double">
        <color auto="1"/>
      </bottom>
      <diagonal style="thin">
        <color auto="1"/>
      </diagonal>
    </border>
    <border diagonalDown="1">
      <left style="double">
        <color auto="1"/>
      </left>
      <right/>
      <top style="double">
        <color auto="1"/>
      </top>
      <bottom style="thin">
        <color auto="1"/>
      </bottom>
      <diagonal style="thin">
        <color auto="1"/>
      </diagonal>
    </border>
    <border diagonalDown="1">
      <left/>
      <right/>
      <top style="double">
        <color auto="1"/>
      </top>
      <bottom style="thin">
        <color auto="1"/>
      </bottom>
      <diagonal style="thin">
        <color auto="1"/>
      </diagonal>
    </border>
    <border diagonalDown="1">
      <left style="double">
        <color auto="1"/>
      </left>
      <right/>
      <top style="thin">
        <color auto="1"/>
      </top>
      <bottom style="double">
        <color indexed="64"/>
      </bottom>
      <diagonal style="thin">
        <color auto="1"/>
      </diagonal>
    </border>
    <border diagonalDown="1">
      <left/>
      <right/>
      <top style="thin">
        <color auto="1"/>
      </top>
      <bottom style="double">
        <color indexed="64"/>
      </bottom>
      <diagonal style="thin">
        <color auto="1"/>
      </diagonal>
    </border>
    <border>
      <left style="double">
        <color auto="1"/>
      </left>
      <right/>
      <top style="thin">
        <color auto="1"/>
      </top>
      <bottom/>
      <diagonal/>
    </border>
    <border diagonalDown="1">
      <left/>
      <right style="thin">
        <color indexed="64"/>
      </right>
      <top style="thin">
        <color auto="1"/>
      </top>
      <bottom/>
      <diagonal style="thin">
        <color auto="1"/>
      </diagonal>
    </border>
    <border diagonalDown="1">
      <left/>
      <right style="thin">
        <color indexed="64"/>
      </right>
      <top/>
      <bottom style="double">
        <color auto="1"/>
      </bottom>
      <diagonal style="thin">
        <color auto="1"/>
      </diagonal>
    </border>
    <border>
      <left style="thin">
        <color auto="1"/>
      </left>
      <right style="double">
        <color auto="1"/>
      </right>
      <top style="double">
        <color auto="1"/>
      </top>
      <bottom style="double">
        <color auto="1"/>
      </bottom>
      <diagonal/>
    </border>
    <border diagonalDown="1">
      <left style="thin">
        <color auto="1"/>
      </left>
      <right style="thin">
        <color auto="1"/>
      </right>
      <top style="thin">
        <color auto="1"/>
      </top>
      <bottom style="thin">
        <color auto="1"/>
      </bottom>
      <diagonal style="thin">
        <color auto="1"/>
      </diagonal>
    </border>
    <border diagonalDown="1">
      <left style="double">
        <color auto="1"/>
      </left>
      <right style="thin">
        <color auto="1"/>
      </right>
      <top style="double">
        <color auto="1"/>
      </top>
      <bottom style="double">
        <color auto="1"/>
      </bottom>
      <diagonal style="thin">
        <color auto="1"/>
      </diagonal>
    </border>
    <border>
      <left style="double">
        <color auto="1"/>
      </left>
      <right style="thin">
        <color auto="1"/>
      </right>
      <top style="thin">
        <color auto="1"/>
      </top>
      <bottom/>
      <diagonal/>
    </border>
    <border diagonalDown="1">
      <left style="thin">
        <color auto="1"/>
      </left>
      <right/>
      <top/>
      <bottom style="thin">
        <color indexed="64"/>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double">
        <color auto="1"/>
      </left>
      <right/>
      <top style="double">
        <color auto="1"/>
      </top>
      <bottom style="thin">
        <color auto="1"/>
      </bottom>
      <diagonal/>
    </border>
    <border>
      <left/>
      <right style="dotted">
        <color rgb="FFFF3300"/>
      </right>
      <top/>
      <bottom/>
      <diagonal/>
    </border>
    <border diagonalDown="1">
      <left style="double">
        <color auto="1"/>
      </left>
      <right/>
      <top style="thin">
        <color auto="1"/>
      </top>
      <bottom/>
      <diagonal style="thin">
        <color auto="1"/>
      </diagonal>
    </border>
    <border diagonalDown="1">
      <left style="double">
        <color auto="1"/>
      </left>
      <right/>
      <top/>
      <bottom style="thin">
        <color indexed="64"/>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43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Fill="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lignment vertical="center"/>
    </xf>
    <xf numFmtId="0" fontId="9" fillId="0" borderId="0" xfId="0" applyFont="1" applyAlignment="1">
      <alignment horizontal="center" vertical="center"/>
    </xf>
    <xf numFmtId="0" fontId="7" fillId="0" borderId="13" xfId="0" applyFont="1" applyBorder="1" applyAlignment="1">
      <alignment vertical="center"/>
    </xf>
    <xf numFmtId="0" fontId="7" fillId="0" borderId="0" xfId="0" applyFont="1" applyAlignment="1">
      <alignment horizontal="center" vertical="center"/>
    </xf>
    <xf numFmtId="0" fontId="3" fillId="0" borderId="35" xfId="0" applyFont="1" applyBorder="1" applyAlignment="1">
      <alignment horizontal="center" vertical="center"/>
    </xf>
    <xf numFmtId="0" fontId="3" fillId="0" borderId="0" xfId="0" applyFont="1">
      <alignment vertical="center"/>
    </xf>
    <xf numFmtId="0" fontId="7" fillId="0" borderId="19" xfId="0" applyFont="1" applyFill="1" applyBorder="1" applyAlignment="1">
      <alignment horizontal="center" vertical="center"/>
    </xf>
    <xf numFmtId="0" fontId="7" fillId="0" borderId="13" xfId="0" applyFont="1" applyFill="1" applyBorder="1" applyAlignment="1">
      <alignment horizontal="center" vertical="center"/>
    </xf>
    <xf numFmtId="0" fontId="3" fillId="0" borderId="56" xfId="0" applyFont="1" applyBorder="1" applyAlignment="1">
      <alignment horizontal="center" vertical="center"/>
    </xf>
    <xf numFmtId="38" fontId="3" fillId="0" borderId="13" xfId="1" applyFont="1" applyBorder="1">
      <alignment vertical="center"/>
    </xf>
    <xf numFmtId="38" fontId="3" fillId="0" borderId="0" xfId="1" applyFont="1" applyBorder="1">
      <alignment vertical="center"/>
    </xf>
    <xf numFmtId="38" fontId="3" fillId="0" borderId="35" xfId="1" applyFont="1" applyBorder="1" applyAlignment="1">
      <alignment horizontal="right" vertical="center"/>
    </xf>
    <xf numFmtId="38" fontId="0" fillId="0" borderId="0" xfId="0" applyNumberFormat="1">
      <alignment vertical="center"/>
    </xf>
    <xf numFmtId="38" fontId="3" fillId="0" borderId="35" xfId="0" applyNumberFormat="1" applyFont="1" applyBorder="1" applyAlignment="1">
      <alignment horizontal="center" vertical="center"/>
    </xf>
    <xf numFmtId="38" fontId="3" fillId="0" borderId="35" xfId="1" applyFont="1" applyBorder="1">
      <alignment vertical="center"/>
    </xf>
    <xf numFmtId="0" fontId="7" fillId="0" borderId="19" xfId="0" applyFont="1" applyBorder="1" applyAlignment="1">
      <alignment horizontal="center" vertical="center"/>
    </xf>
    <xf numFmtId="38" fontId="3" fillId="0" borderId="25" xfId="1" applyFont="1" applyBorder="1" applyAlignment="1">
      <alignment horizontal="right" vertical="center"/>
    </xf>
    <xf numFmtId="38" fontId="0" fillId="0" borderId="60" xfId="1" applyFont="1" applyBorder="1" applyAlignment="1">
      <alignment horizontal="right" vertical="center"/>
    </xf>
    <xf numFmtId="38" fontId="3" fillId="0" borderId="22" xfId="1" applyFont="1" applyBorder="1" applyAlignment="1">
      <alignment horizontal="right" vertical="center"/>
    </xf>
    <xf numFmtId="0" fontId="10" fillId="2" borderId="55" xfId="0" applyFont="1" applyFill="1" applyBorder="1" applyAlignment="1">
      <alignment horizontal="center"/>
    </xf>
    <xf numFmtId="0" fontId="10" fillId="2" borderId="51" xfId="0" applyFont="1" applyFill="1" applyBorder="1" applyAlignment="1">
      <alignment horizontal="center"/>
    </xf>
    <xf numFmtId="0" fontId="10" fillId="2" borderId="57" xfId="0" applyFont="1" applyFill="1" applyBorder="1" applyAlignment="1">
      <alignment horizontal="center"/>
    </xf>
    <xf numFmtId="0" fontId="10" fillId="2" borderId="45" xfId="0" applyFont="1" applyFill="1" applyBorder="1" applyAlignment="1">
      <alignment horizontal="center"/>
    </xf>
    <xf numFmtId="0" fontId="10" fillId="7" borderId="0" xfId="0" applyNumberFormat="1" applyFont="1" applyFill="1" applyAlignment="1">
      <alignment horizontal="center"/>
    </xf>
    <xf numFmtId="0" fontId="3" fillId="0" borderId="0" xfId="1" applyNumberFormat="1" applyFont="1" applyBorder="1" applyAlignment="1">
      <alignment horizontal="center" vertical="center"/>
    </xf>
    <xf numFmtId="178" fontId="3" fillId="0" borderId="0" xfId="1" applyNumberFormat="1" applyFont="1" applyBorder="1" applyAlignment="1">
      <alignment horizontal="center" vertical="center"/>
    </xf>
    <xf numFmtId="38" fontId="3" fillId="0" borderId="0" xfId="1" applyFont="1" applyBorder="1" applyAlignment="1">
      <alignment horizontal="center" vertical="center"/>
    </xf>
    <xf numFmtId="0" fontId="3" fillId="0" borderId="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19" xfId="0" applyFont="1" applyBorder="1" applyAlignment="1">
      <alignment horizontal="center" vertical="center"/>
    </xf>
    <xf numFmtId="0" fontId="7" fillId="0" borderId="16" xfId="0" applyFont="1" applyBorder="1" applyAlignment="1">
      <alignment horizontal="center" vertical="center"/>
    </xf>
    <xf numFmtId="38" fontId="7" fillId="0" borderId="16" xfId="1" applyFont="1" applyBorder="1" applyAlignment="1">
      <alignment horizontal="center" vertical="center"/>
    </xf>
    <xf numFmtId="0" fontId="7" fillId="0" borderId="16" xfId="0" applyFont="1" applyFill="1" applyBorder="1" applyAlignment="1">
      <alignment horizontal="center" vertical="center"/>
    </xf>
    <xf numFmtId="38" fontId="3" fillId="2" borderId="13" xfId="1" applyFont="1" applyFill="1" applyBorder="1" applyAlignment="1">
      <alignment horizontal="center" vertical="center"/>
    </xf>
    <xf numFmtId="38" fontId="3" fillId="2" borderId="16" xfId="1" applyFont="1" applyFill="1" applyBorder="1" applyAlignment="1">
      <alignment horizontal="center" vertical="center"/>
    </xf>
    <xf numFmtId="38" fontId="3" fillId="2" borderId="19" xfId="1" applyFont="1" applyFill="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7" fillId="0" borderId="45" xfId="0" applyFont="1" applyBorder="1" applyAlignment="1">
      <alignment horizontal="center" vertical="center"/>
    </xf>
    <xf numFmtId="38" fontId="3" fillId="0" borderId="40" xfId="1" applyFont="1" applyBorder="1" applyAlignment="1">
      <alignment horizontal="right" vertical="center"/>
    </xf>
    <xf numFmtId="0" fontId="13" fillId="0" borderId="16" xfId="0" applyFont="1" applyBorder="1" applyAlignment="1">
      <alignment horizontal="center" vertical="center"/>
    </xf>
    <xf numFmtId="38" fontId="3" fillId="0" borderId="13" xfId="1" applyFont="1" applyBorder="1" applyAlignment="1">
      <alignment horizontal="right" vertical="center"/>
    </xf>
    <xf numFmtId="38" fontId="3" fillId="0" borderId="16" xfId="1" applyFont="1" applyBorder="1" applyAlignment="1">
      <alignment horizontal="right" vertical="center"/>
    </xf>
    <xf numFmtId="38" fontId="3" fillId="0" borderId="19" xfId="1" applyFont="1" applyBorder="1" applyAlignment="1">
      <alignment horizontal="right" vertical="center"/>
    </xf>
    <xf numFmtId="0" fontId="4" fillId="7" borderId="0" xfId="0" applyFont="1" applyFill="1" applyAlignment="1">
      <alignment horizontal="right" vertical="center"/>
    </xf>
    <xf numFmtId="0" fontId="0" fillId="7" borderId="0" xfId="0" applyFill="1" applyBorder="1" applyAlignment="1">
      <alignment horizontal="center" vertical="center"/>
    </xf>
    <xf numFmtId="0" fontId="5" fillId="5" borderId="5" xfId="0" applyFont="1" applyFill="1" applyBorder="1" applyAlignment="1">
      <alignment vertical="center"/>
    </xf>
    <xf numFmtId="0" fontId="5" fillId="5" borderId="5" xfId="0" applyFont="1" applyFill="1" applyBorder="1" applyAlignment="1">
      <alignment vertical="center"/>
    </xf>
    <xf numFmtId="0" fontId="10" fillId="2" borderId="48" xfId="0" applyFont="1" applyFill="1" applyBorder="1" applyAlignment="1">
      <alignment horizontal="center"/>
    </xf>
    <xf numFmtId="179" fontId="3" fillId="2" borderId="19" xfId="1" applyNumberFormat="1" applyFont="1" applyFill="1" applyBorder="1" applyAlignment="1">
      <alignment horizontal="center" vertical="center"/>
    </xf>
    <xf numFmtId="0" fontId="3" fillId="2" borderId="35" xfId="0" applyFont="1" applyFill="1" applyBorder="1" applyAlignment="1">
      <alignment horizontal="center" vertical="center"/>
    </xf>
    <xf numFmtId="38" fontId="3" fillId="2" borderId="75" xfId="1" applyFont="1" applyFill="1" applyBorder="1" applyAlignment="1">
      <alignment horizontal="center" vertical="center"/>
    </xf>
    <xf numFmtId="38" fontId="3" fillId="0" borderId="75" xfId="1" applyFont="1" applyBorder="1" applyAlignment="1">
      <alignment horizontal="right" vertical="center"/>
    </xf>
    <xf numFmtId="38" fontId="3" fillId="0" borderId="0" xfId="1" applyFont="1" applyBorder="1" applyAlignment="1">
      <alignment vertical="center"/>
    </xf>
    <xf numFmtId="38" fontId="3" fillId="0" borderId="76" xfId="1" applyFont="1" applyBorder="1" applyAlignment="1">
      <alignment horizontal="center" vertical="center"/>
    </xf>
    <xf numFmtId="38" fontId="3" fillId="0" borderId="32" xfId="1" applyFont="1" applyBorder="1" applyAlignment="1">
      <alignment horizontal="center" vertical="center"/>
    </xf>
    <xf numFmtId="38" fontId="3" fillId="0" borderId="74" xfId="1" applyFont="1" applyBorder="1" applyAlignment="1">
      <alignment horizontal="center" vertical="center"/>
    </xf>
    <xf numFmtId="38" fontId="3" fillId="0" borderId="18" xfId="1" applyFont="1" applyBorder="1" applyAlignment="1">
      <alignment horizontal="center" vertical="center"/>
    </xf>
    <xf numFmtId="38" fontId="3" fillId="0" borderId="20" xfId="1" applyFont="1" applyBorder="1" applyAlignment="1">
      <alignment horizontal="right" vertical="center"/>
    </xf>
    <xf numFmtId="38" fontId="3" fillId="0" borderId="12" xfId="1" applyFont="1" applyBorder="1" applyAlignment="1">
      <alignment horizontal="center" vertical="center"/>
    </xf>
    <xf numFmtId="38" fontId="3" fillId="0" borderId="14" xfId="1" applyFont="1" applyBorder="1" applyAlignment="1">
      <alignment horizontal="right" vertical="center"/>
    </xf>
    <xf numFmtId="0" fontId="3" fillId="2" borderId="77" xfId="0" applyFont="1" applyFill="1" applyBorder="1" applyAlignment="1">
      <alignment horizontal="center" vertical="center"/>
    </xf>
    <xf numFmtId="38" fontId="3" fillId="0" borderId="15" xfId="1" applyFont="1" applyBorder="1" applyAlignment="1">
      <alignment horizontal="center" vertical="center"/>
    </xf>
    <xf numFmtId="38" fontId="3" fillId="0" borderId="17" xfId="1" applyFont="1" applyBorder="1" applyAlignment="1">
      <alignment horizontal="right" vertical="center"/>
    </xf>
    <xf numFmtId="38" fontId="3" fillId="0" borderId="24" xfId="1" applyFont="1" applyFill="1" applyBorder="1" applyAlignment="1">
      <alignment horizontal="center" vertical="center"/>
    </xf>
    <xf numFmtId="38" fontId="3" fillId="0" borderId="26" xfId="1" applyFont="1" applyBorder="1" applyAlignment="1">
      <alignment horizontal="right" vertical="center"/>
    </xf>
    <xf numFmtId="38" fontId="3" fillId="0" borderId="18" xfId="1" applyFont="1" applyFill="1" applyBorder="1" applyAlignment="1">
      <alignment horizontal="center" vertical="center"/>
    </xf>
    <xf numFmtId="38" fontId="3" fillId="0" borderId="15"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3" xfId="1" applyFont="1" applyBorder="1" applyAlignment="1">
      <alignment horizontal="right" vertical="center"/>
    </xf>
    <xf numFmtId="38" fontId="3" fillId="0" borderId="9" xfId="1" applyFont="1" applyFill="1" applyBorder="1" applyAlignment="1">
      <alignment horizontal="center" vertical="center"/>
    </xf>
    <xf numFmtId="38" fontId="3" fillId="0" borderId="11" xfId="1" applyFont="1" applyBorder="1" applyAlignment="1">
      <alignment vertical="center"/>
    </xf>
    <xf numFmtId="38" fontId="3" fillId="0" borderId="17" xfId="1" applyFont="1" applyBorder="1" applyAlignment="1">
      <alignment vertical="center"/>
    </xf>
    <xf numFmtId="38" fontId="3" fillId="0" borderId="26" xfId="1" applyFont="1" applyBorder="1" applyAlignment="1">
      <alignment vertical="center"/>
    </xf>
    <xf numFmtId="0" fontId="0" fillId="7" borderId="0" xfId="0" applyFill="1" applyBorder="1" applyAlignment="1">
      <alignment vertical="center"/>
    </xf>
    <xf numFmtId="0" fontId="5" fillId="5" borderId="0" xfId="0" applyFont="1" applyFill="1" applyBorder="1" applyAlignment="1">
      <alignment vertical="center"/>
    </xf>
    <xf numFmtId="0" fontId="0" fillId="7" borderId="0" xfId="0" applyFill="1" applyAlignment="1">
      <alignment vertical="center"/>
    </xf>
    <xf numFmtId="0" fontId="4" fillId="7" borderId="0" xfId="0" applyFont="1" applyFill="1" applyAlignment="1">
      <alignment vertical="center"/>
    </xf>
    <xf numFmtId="0" fontId="0" fillId="7" borderId="0" xfId="0" applyFill="1" applyAlignment="1" applyProtection="1">
      <alignment vertical="center"/>
      <protection hidden="1"/>
    </xf>
    <xf numFmtId="0" fontId="0" fillId="7" borderId="82" xfId="0" applyFill="1" applyBorder="1" applyAlignment="1" applyProtection="1">
      <alignment vertical="center"/>
      <protection hidden="1"/>
    </xf>
    <xf numFmtId="0" fontId="0" fillId="7" borderId="2" xfId="0" applyFill="1" applyBorder="1" applyAlignment="1" applyProtection="1">
      <alignment vertical="center"/>
      <protection hidden="1"/>
    </xf>
    <xf numFmtId="0" fontId="17" fillId="7" borderId="0" xfId="0" applyFont="1" applyFill="1" applyBorder="1" applyAlignment="1" applyProtection="1">
      <alignment vertical="center"/>
      <protection hidden="1"/>
    </xf>
    <xf numFmtId="0" fontId="11" fillId="7" borderId="0" xfId="0" applyFont="1" applyFill="1" applyAlignment="1" applyProtection="1">
      <alignment vertical="center"/>
      <protection hidden="1"/>
    </xf>
    <xf numFmtId="0" fontId="8" fillId="7" borderId="0" xfId="0" applyFont="1" applyFill="1" applyBorder="1" applyAlignment="1" applyProtection="1">
      <alignment vertical="center"/>
      <protection hidden="1"/>
    </xf>
    <xf numFmtId="0" fontId="7" fillId="7" borderId="0" xfId="0" applyFont="1" applyFill="1" applyBorder="1" applyAlignment="1" applyProtection="1">
      <alignment horizontal="right" vertical="center" wrapText="1"/>
      <protection hidden="1"/>
    </xf>
    <xf numFmtId="0" fontId="3" fillId="7" borderId="0" xfId="0" applyFont="1" applyFill="1" applyAlignment="1" applyProtection="1">
      <alignment vertical="center"/>
      <protection hidden="1"/>
    </xf>
    <xf numFmtId="0" fontId="3" fillId="7" borderId="4" xfId="0" applyFont="1" applyFill="1" applyBorder="1" applyAlignment="1" applyProtection="1">
      <alignment vertical="center" wrapText="1"/>
      <protection hidden="1"/>
    </xf>
    <xf numFmtId="0" fontId="3" fillId="7" borderId="7" xfId="0" applyFont="1" applyFill="1" applyBorder="1" applyAlignment="1" applyProtection="1">
      <alignment vertical="center" wrapText="1"/>
      <protection hidden="1"/>
    </xf>
    <xf numFmtId="0" fontId="7" fillId="7" borderId="0" xfId="0" applyFont="1" applyFill="1" applyAlignment="1" applyProtection="1">
      <alignment vertical="center" wrapText="1"/>
      <protection hidden="1"/>
    </xf>
    <xf numFmtId="0" fontId="7" fillId="7" borderId="0" xfId="0" applyFont="1" applyFill="1" applyBorder="1" applyAlignment="1" applyProtection="1">
      <alignment vertical="center" wrapText="1"/>
      <protection hidden="1"/>
    </xf>
    <xf numFmtId="0" fontId="3" fillId="0" borderId="13" xfId="0" applyFont="1" applyBorder="1" applyAlignment="1">
      <alignment horizontal="center" vertical="center"/>
    </xf>
    <xf numFmtId="0" fontId="7" fillId="0" borderId="13" xfId="0" applyFont="1" applyBorder="1" applyAlignment="1">
      <alignment horizontal="center" vertical="center"/>
    </xf>
    <xf numFmtId="0" fontId="0" fillId="0" borderId="0" xfId="0" applyProtection="1">
      <alignment vertical="center"/>
    </xf>
    <xf numFmtId="0" fontId="0" fillId="0" borderId="32" xfId="0" applyBorder="1" applyAlignment="1" applyProtection="1">
      <alignment horizontal="center" vertical="center"/>
    </xf>
    <xf numFmtId="0" fontId="0" fillId="0" borderId="25" xfId="0" applyBorder="1" applyAlignment="1" applyProtection="1">
      <alignment horizontal="center" vertical="center"/>
    </xf>
    <xf numFmtId="0" fontId="0" fillId="0" borderId="28" xfId="0" applyBorder="1" applyAlignment="1" applyProtection="1">
      <alignment horizontal="center" vertical="center"/>
    </xf>
    <xf numFmtId="0" fontId="0" fillId="0" borderId="25"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10" xfId="0" applyBorder="1" applyAlignment="1" applyProtection="1">
      <alignment horizontal="center" vertical="center"/>
    </xf>
    <xf numFmtId="0" fontId="0" fillId="0" borderId="19" xfId="0" applyBorder="1" applyAlignment="1" applyProtection="1">
      <alignment horizontal="center" vertical="center"/>
    </xf>
    <xf numFmtId="0" fontId="0" fillId="0" borderId="38" xfId="0" applyBorder="1" applyAlignment="1" applyProtection="1">
      <alignment horizontal="center" vertical="center"/>
    </xf>
    <xf numFmtId="0" fontId="0" fillId="0" borderId="19" xfId="0" applyNumberFormat="1" applyBorder="1" applyProtection="1">
      <alignment vertical="center"/>
    </xf>
    <xf numFmtId="177" fontId="0" fillId="0" borderId="19" xfId="0" applyNumberFormat="1" applyBorder="1" applyAlignment="1" applyProtection="1">
      <alignment horizontal="right" vertical="center"/>
    </xf>
    <xf numFmtId="0" fontId="0" fillId="0" borderId="19" xfId="0" applyBorder="1" applyAlignment="1" applyProtection="1">
      <alignment horizontal="right" vertical="center"/>
    </xf>
    <xf numFmtId="0" fontId="0" fillId="0" borderId="13" xfId="0" applyBorder="1" applyAlignment="1" applyProtection="1">
      <alignment horizontal="center" vertical="center"/>
    </xf>
    <xf numFmtId="58" fontId="0" fillId="0" borderId="13" xfId="0" applyNumberFormat="1" applyBorder="1" applyProtection="1">
      <alignment vertical="center"/>
    </xf>
    <xf numFmtId="0" fontId="0" fillId="0" borderId="13" xfId="0" applyBorder="1" applyProtection="1">
      <alignment vertical="center"/>
    </xf>
    <xf numFmtId="0" fontId="0" fillId="0" borderId="19" xfId="0" applyFont="1" applyBorder="1" applyAlignment="1" applyProtection="1">
      <alignment horizontal="center" vertical="center"/>
    </xf>
    <xf numFmtId="0" fontId="0" fillId="0" borderId="13" xfId="0" applyNumberFormat="1" applyBorder="1" applyAlignment="1" applyProtection="1">
      <alignment horizontal="right" vertical="center"/>
    </xf>
    <xf numFmtId="177" fontId="0" fillId="0" borderId="13" xfId="0" applyNumberFormat="1" applyBorder="1" applyAlignment="1" applyProtection="1">
      <alignment horizontal="right" vertical="center"/>
    </xf>
    <xf numFmtId="0" fontId="0" fillId="0" borderId="13" xfId="0" applyBorder="1" applyAlignment="1" applyProtection="1">
      <alignment horizontal="right" vertical="center"/>
    </xf>
    <xf numFmtId="0" fontId="12" fillId="0" borderId="16" xfId="0" applyFont="1" applyBorder="1" applyAlignment="1" applyProtection="1">
      <alignment horizontal="center" vertical="center"/>
    </xf>
    <xf numFmtId="0" fontId="0" fillId="0" borderId="16" xfId="0" applyBorder="1" applyAlignment="1" applyProtection="1">
      <alignment horizontal="center" vertical="center"/>
    </xf>
    <xf numFmtId="0" fontId="0" fillId="0" borderId="0" xfId="0" applyAlignment="1" applyProtection="1">
      <alignment horizontal="center" vertical="center"/>
    </xf>
    <xf numFmtId="0" fontId="0" fillId="0" borderId="13" xfId="0" applyBorder="1" applyAlignment="1" applyProtection="1">
      <alignment horizontal="left" vertical="center" indent="1"/>
    </xf>
    <xf numFmtId="58" fontId="0" fillId="0" borderId="13" xfId="0" applyNumberFormat="1" applyBorder="1" applyAlignment="1" applyProtection="1">
      <alignment horizontal="right" vertical="center"/>
    </xf>
    <xf numFmtId="38" fontId="0" fillId="0" borderId="13" xfId="0" applyNumberFormat="1" applyBorder="1" applyProtection="1">
      <alignment vertical="center"/>
    </xf>
    <xf numFmtId="0" fontId="0" fillId="0" borderId="16" xfId="0" applyNumberFormat="1" applyBorder="1" applyAlignment="1" applyProtection="1">
      <alignment horizontal="right" vertical="center"/>
    </xf>
    <xf numFmtId="177" fontId="0" fillId="0" borderId="16" xfId="0" applyNumberFormat="1" applyBorder="1" applyAlignment="1" applyProtection="1">
      <alignment horizontal="right" vertical="center"/>
    </xf>
    <xf numFmtId="0" fontId="0" fillId="0" borderId="0" xfId="0" applyBorder="1" applyAlignment="1" applyProtection="1">
      <alignment horizontal="center" vertical="center"/>
    </xf>
    <xf numFmtId="177" fontId="0" fillId="0" borderId="19" xfId="0" applyNumberFormat="1" applyBorder="1" applyProtection="1">
      <alignment vertical="center"/>
    </xf>
    <xf numFmtId="179" fontId="3" fillId="0" borderId="19" xfId="0" applyNumberFormat="1" applyFont="1" applyBorder="1" applyAlignment="1" applyProtection="1">
      <alignment horizontal="center" vertical="center"/>
      <protection locked="0"/>
    </xf>
    <xf numFmtId="38" fontId="3" fillId="0" borderId="13" xfId="1" applyFont="1" applyBorder="1" applyAlignment="1" applyProtection="1">
      <alignment horizontal="center" vertical="center"/>
      <protection locked="0"/>
    </xf>
    <xf numFmtId="38" fontId="3" fillId="0" borderId="35" xfId="1"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19" xfId="1" applyFont="1" applyBorder="1" applyAlignment="1" applyProtection="1">
      <alignment horizontal="center" vertical="center"/>
      <protection locked="0"/>
    </xf>
    <xf numFmtId="0" fontId="17" fillId="7" borderId="0" xfId="0" applyFont="1" applyFill="1" applyBorder="1" applyAlignment="1" applyProtection="1">
      <alignment horizontal="center" vertical="center"/>
      <protection hidden="1"/>
    </xf>
    <xf numFmtId="0" fontId="3" fillId="7" borderId="0" xfId="0" applyFont="1" applyFill="1" applyBorder="1" applyAlignment="1" applyProtection="1">
      <alignment vertical="center" wrapText="1"/>
      <protection hidden="1"/>
    </xf>
    <xf numFmtId="0" fontId="3" fillId="7" borderId="5" xfId="0" applyFont="1" applyFill="1" applyBorder="1" applyAlignment="1" applyProtection="1">
      <alignment vertical="center" wrapText="1"/>
      <protection hidden="1"/>
    </xf>
    <xf numFmtId="0" fontId="5" fillId="6" borderId="2" xfId="0" applyFont="1" applyFill="1" applyBorder="1" applyAlignment="1" applyProtection="1">
      <alignment horizontal="center" vertical="center"/>
      <protection hidden="1"/>
    </xf>
    <xf numFmtId="0" fontId="5" fillId="6" borderId="3" xfId="0" applyFont="1" applyFill="1" applyBorder="1" applyAlignment="1" applyProtection="1">
      <alignment horizontal="center" vertical="center"/>
      <protection hidden="1"/>
    </xf>
    <xf numFmtId="0" fontId="5" fillId="6" borderId="5" xfId="0" applyFont="1" applyFill="1" applyBorder="1" applyAlignment="1" applyProtection="1">
      <alignment horizontal="center" vertical="center"/>
      <protection hidden="1"/>
    </xf>
    <xf numFmtId="0" fontId="5" fillId="6" borderId="6" xfId="0" applyFont="1" applyFill="1" applyBorder="1" applyAlignment="1" applyProtection="1">
      <alignment horizontal="center" vertical="center"/>
      <protection hidden="1"/>
    </xf>
    <xf numFmtId="177" fontId="5" fillId="6" borderId="27" xfId="0" applyNumberFormat="1" applyFont="1" applyFill="1" applyBorder="1" applyAlignment="1" applyProtection="1">
      <alignment horizontal="center" vertical="center"/>
      <protection hidden="1"/>
    </xf>
    <xf numFmtId="177" fontId="5" fillId="6" borderId="2" xfId="0" applyNumberFormat="1" applyFont="1" applyFill="1" applyBorder="1" applyAlignment="1" applyProtection="1">
      <alignment horizontal="center" vertical="center"/>
      <protection hidden="1"/>
    </xf>
    <xf numFmtId="177" fontId="5" fillId="6" borderId="3" xfId="0" applyNumberFormat="1" applyFont="1" applyFill="1" applyBorder="1" applyAlignment="1" applyProtection="1">
      <alignment horizontal="center" vertical="center"/>
      <protection hidden="1"/>
    </xf>
    <xf numFmtId="177" fontId="5" fillId="6" borderId="28" xfId="0" applyNumberFormat="1" applyFont="1" applyFill="1" applyBorder="1" applyAlignment="1" applyProtection="1">
      <alignment horizontal="center" vertical="center"/>
      <protection hidden="1"/>
    </xf>
    <xf numFmtId="177" fontId="5" fillId="6" borderId="5" xfId="0" applyNumberFormat="1" applyFont="1" applyFill="1" applyBorder="1" applyAlignment="1" applyProtection="1">
      <alignment horizontal="center" vertical="center"/>
      <protection hidden="1"/>
    </xf>
    <xf numFmtId="177" fontId="5" fillId="6" borderId="6" xfId="0" applyNumberFormat="1"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19"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3" fillId="5" borderId="13"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2" xfId="0" applyFont="1" applyFill="1" applyBorder="1" applyAlignment="1" applyProtection="1">
      <alignment horizontal="center" vertical="center"/>
      <protection hidden="1"/>
    </xf>
    <xf numFmtId="0" fontId="4" fillId="10" borderId="3" xfId="0" applyFont="1" applyFill="1" applyBorder="1" applyAlignment="1" applyProtection="1">
      <alignment horizontal="center" vertical="center"/>
      <protection hidden="1"/>
    </xf>
    <xf numFmtId="0" fontId="4" fillId="10" borderId="7"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center"/>
      <protection hidden="1"/>
    </xf>
    <xf numFmtId="0" fontId="4" fillId="10" borderId="8" xfId="0" applyFont="1" applyFill="1" applyBorder="1" applyAlignment="1" applyProtection="1">
      <alignment horizontal="center" vertical="center"/>
      <protection hidden="1"/>
    </xf>
    <xf numFmtId="38" fontId="6" fillId="0" borderId="13" xfId="1" applyFont="1" applyFill="1" applyBorder="1" applyAlignment="1" applyProtection="1">
      <alignment horizontal="right" vertical="center"/>
      <protection locked="0"/>
    </xf>
    <xf numFmtId="38" fontId="6" fillId="5" borderId="13" xfId="1" applyFont="1" applyFill="1" applyBorder="1" applyAlignment="1" applyProtection="1">
      <alignment horizontal="right" vertical="center"/>
      <protection hidden="1"/>
    </xf>
    <xf numFmtId="38" fontId="6" fillId="5" borderId="14" xfId="1" applyFont="1" applyFill="1" applyBorder="1" applyAlignment="1" applyProtection="1">
      <alignment horizontal="right" vertical="center"/>
      <protection hidden="1"/>
    </xf>
    <xf numFmtId="0" fontId="4" fillId="0" borderId="1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7" fillId="7" borderId="2" xfId="0" applyFont="1" applyFill="1" applyBorder="1" applyAlignment="1" applyProtection="1">
      <alignment vertical="center" wrapText="1"/>
      <protection hidden="1"/>
    </xf>
    <xf numFmtId="0" fontId="7" fillId="7" borderId="0" xfId="0" applyFont="1" applyFill="1" applyBorder="1" applyAlignment="1" applyProtection="1">
      <alignment vertical="center" wrapText="1"/>
      <protection hidden="1"/>
    </xf>
    <xf numFmtId="0" fontId="15"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protection hidden="1"/>
    </xf>
    <xf numFmtId="38" fontId="16" fillId="7" borderId="0" xfId="0" applyNumberFormat="1"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3" fillId="6" borderId="10" xfId="0" applyFont="1" applyFill="1" applyBorder="1" applyAlignment="1" applyProtection="1">
      <alignment horizontal="center" vertical="center"/>
      <protection hidden="1"/>
    </xf>
    <xf numFmtId="0" fontId="3" fillId="6" borderId="16"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vertical="center"/>
      <protection hidden="1"/>
    </xf>
    <xf numFmtId="0" fontId="3" fillId="6" borderId="17" xfId="0" applyFont="1" applyFill="1" applyBorder="1" applyAlignment="1" applyProtection="1">
      <alignment horizontal="center" vertical="center"/>
      <protection hidden="1"/>
    </xf>
    <xf numFmtId="38" fontId="6" fillId="0" borderId="19" xfId="1" applyFont="1" applyFill="1" applyBorder="1" applyAlignment="1" applyProtection="1">
      <alignment horizontal="right" vertical="center"/>
      <protection locked="0"/>
    </xf>
    <xf numFmtId="38" fontId="6" fillId="5" borderId="19" xfId="1" applyFont="1" applyFill="1" applyBorder="1" applyAlignment="1" applyProtection="1">
      <alignment horizontal="right" vertical="center"/>
      <protection hidden="1"/>
    </xf>
    <xf numFmtId="38" fontId="6" fillId="5" borderId="20" xfId="1" applyFont="1" applyFill="1" applyBorder="1" applyAlignment="1" applyProtection="1">
      <alignment horizontal="right" vertical="center"/>
      <protection hidden="1"/>
    </xf>
    <xf numFmtId="38" fontId="6" fillId="0" borderId="16" xfId="1" applyFont="1" applyFill="1" applyBorder="1" applyAlignment="1" applyProtection="1">
      <alignment horizontal="right" vertical="center"/>
      <protection locked="0"/>
    </xf>
    <xf numFmtId="0" fontId="3" fillId="7" borderId="0" xfId="0" applyFont="1" applyFill="1" applyAlignment="1" applyProtection="1">
      <alignment horizontal="left" vertical="center" indent="1"/>
      <protection hidden="1"/>
    </xf>
    <xf numFmtId="0" fontId="3" fillId="6" borderId="9" xfId="0" applyFont="1" applyFill="1" applyBorder="1" applyAlignment="1" applyProtection="1">
      <alignment horizontal="center" vertical="center"/>
      <protection hidden="1"/>
    </xf>
    <xf numFmtId="0" fontId="3" fillId="6" borderId="15" xfId="0" applyFont="1" applyFill="1" applyBorder="1" applyAlignment="1" applyProtection="1">
      <alignment horizontal="center" vertical="center"/>
      <protection hidden="1"/>
    </xf>
    <xf numFmtId="0" fontId="3" fillId="7" borderId="7" xfId="0" applyFont="1" applyFill="1" applyBorder="1" applyAlignment="1" applyProtection="1">
      <alignment horizontal="left" vertical="center" indent="1"/>
      <protection hidden="1"/>
    </xf>
    <xf numFmtId="0" fontId="3" fillId="7" borderId="4" xfId="0" applyFont="1" applyFill="1" applyBorder="1" applyAlignment="1" applyProtection="1">
      <alignment horizontal="left" vertical="center" indent="1"/>
      <protection hidden="1"/>
    </xf>
    <xf numFmtId="0" fontId="3" fillId="7" borderId="5" xfId="0" applyFont="1" applyFill="1" applyBorder="1" applyAlignment="1" applyProtection="1">
      <alignment horizontal="left" vertical="center" indent="1"/>
      <protection hidden="1"/>
    </xf>
    <xf numFmtId="14" fontId="5" fillId="7" borderId="0" xfId="0" applyNumberFormat="1"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protection hidden="1"/>
    </xf>
    <xf numFmtId="0" fontId="4" fillId="10" borderId="4" xfId="0" applyFont="1" applyFill="1" applyBorder="1" applyAlignment="1" applyProtection="1">
      <alignment horizontal="center" vertical="center"/>
      <protection hidden="1"/>
    </xf>
    <xf numFmtId="0" fontId="4" fillId="10" borderId="5" xfId="0" applyFont="1" applyFill="1" applyBorder="1" applyAlignment="1" applyProtection="1">
      <alignment horizontal="center" vertical="center"/>
      <protection hidden="1"/>
    </xf>
    <xf numFmtId="0" fontId="4" fillId="10" borderId="6" xfId="0" applyFont="1" applyFill="1" applyBorder="1" applyAlignment="1" applyProtection="1">
      <alignment horizontal="center" vertical="center"/>
      <protection hidden="1"/>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7" fillId="7" borderId="2" xfId="0" applyFont="1" applyFill="1" applyBorder="1" applyAlignment="1" applyProtection="1">
      <alignment horizontal="left" vertical="center" wrapText="1"/>
      <protection hidden="1"/>
    </xf>
    <xf numFmtId="0" fontId="7" fillId="7" borderId="0" xfId="0" applyFont="1" applyFill="1" applyBorder="1" applyAlignment="1" applyProtection="1">
      <alignment horizontal="left" vertical="center" wrapText="1"/>
      <protection hidden="1"/>
    </xf>
    <xf numFmtId="0" fontId="3" fillId="6" borderId="1" xfId="0" applyFont="1" applyFill="1" applyBorder="1" applyAlignment="1" applyProtection="1">
      <alignment horizontal="left" vertical="center" wrapText="1"/>
      <protection hidden="1"/>
    </xf>
    <xf numFmtId="0" fontId="3" fillId="6" borderId="2" xfId="0" applyFont="1" applyFill="1" applyBorder="1" applyAlignment="1" applyProtection="1">
      <alignment horizontal="left" vertical="center"/>
      <protection hidden="1"/>
    </xf>
    <xf numFmtId="0" fontId="3" fillId="6" borderId="3" xfId="0" applyFont="1" applyFill="1" applyBorder="1" applyAlignment="1" applyProtection="1">
      <alignment horizontal="left" vertical="center"/>
      <protection hidden="1"/>
    </xf>
    <xf numFmtId="0" fontId="3" fillId="6" borderId="7" xfId="0" applyFont="1" applyFill="1" applyBorder="1" applyAlignment="1" applyProtection="1">
      <alignment horizontal="left" vertical="center"/>
      <protection hidden="1"/>
    </xf>
    <xf numFmtId="0" fontId="3" fillId="6" borderId="0" xfId="0" applyFont="1" applyFill="1" applyBorder="1" applyAlignment="1" applyProtection="1">
      <alignment horizontal="left" vertical="center"/>
      <protection hidden="1"/>
    </xf>
    <xf numFmtId="0" fontId="3" fillId="6" borderId="8" xfId="0" applyFont="1" applyFill="1" applyBorder="1" applyAlignment="1" applyProtection="1">
      <alignment horizontal="left" vertical="center"/>
      <protection hidden="1"/>
    </xf>
    <xf numFmtId="0" fontId="5" fillId="6" borderId="27" xfId="0" applyFont="1" applyFill="1" applyBorder="1" applyAlignment="1" applyProtection="1">
      <alignment horizontal="center" vertical="center"/>
      <protection hidden="1"/>
    </xf>
    <xf numFmtId="0" fontId="5" fillId="6" borderId="28" xfId="0" applyFont="1" applyFill="1" applyBorder="1" applyAlignment="1" applyProtection="1">
      <alignment horizontal="center" vertical="center"/>
      <protection hidden="1"/>
    </xf>
    <xf numFmtId="0" fontId="5" fillId="7" borderId="0" xfId="0" applyFont="1" applyFill="1" applyAlignment="1" applyProtection="1">
      <alignment horizontal="right" vertical="center"/>
      <protection hidden="1"/>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176" fontId="5" fillId="0" borderId="22" xfId="0" applyNumberFormat="1" applyFont="1" applyFill="1" applyBorder="1" applyAlignment="1" applyProtection="1">
      <alignment horizontal="center" vertical="center"/>
      <protection locked="0"/>
    </xf>
    <xf numFmtId="176" fontId="5" fillId="0" borderId="25" xfId="0" applyNumberFormat="1"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4" fillId="0" borderId="16"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3" fillId="6" borderId="21" xfId="0" applyFont="1" applyFill="1" applyBorder="1" applyAlignment="1" applyProtection="1">
      <alignment horizontal="center" vertical="center"/>
      <protection hidden="1"/>
    </xf>
    <xf numFmtId="0" fontId="3" fillId="6" borderId="22" xfId="0" applyFont="1" applyFill="1" applyBorder="1" applyAlignment="1" applyProtection="1">
      <alignment horizontal="center" vertical="center"/>
      <protection hidden="1"/>
    </xf>
    <xf numFmtId="0" fontId="3" fillId="6" borderId="24" xfId="0" applyFont="1" applyFill="1" applyBorder="1" applyAlignment="1" applyProtection="1">
      <alignment horizontal="center" vertical="center"/>
      <protection hidden="1"/>
    </xf>
    <xf numFmtId="0" fontId="3" fillId="6" borderId="25"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3" fillId="5" borderId="10" xfId="0" applyFont="1" applyFill="1" applyBorder="1" applyAlignment="1" applyProtection="1">
      <alignment horizontal="center" vertical="center"/>
      <protection hidden="1"/>
    </xf>
    <xf numFmtId="0" fontId="4" fillId="6" borderId="9" xfId="0" applyFont="1" applyFill="1" applyBorder="1" applyAlignment="1">
      <alignment horizontal="distributed" vertical="center" indent="1"/>
    </xf>
    <xf numFmtId="0" fontId="4" fillId="6" borderId="10" xfId="0" applyFont="1" applyFill="1" applyBorder="1" applyAlignment="1">
      <alignment horizontal="distributed" vertical="center" indent="1"/>
    </xf>
    <xf numFmtId="0" fontId="4" fillId="6" borderId="12" xfId="0" applyFont="1" applyFill="1" applyBorder="1" applyAlignment="1">
      <alignment horizontal="distributed" vertical="center" indent="1"/>
    </xf>
    <xf numFmtId="0" fontId="4" fillId="6" borderId="13" xfId="0" applyFont="1" applyFill="1" applyBorder="1" applyAlignment="1">
      <alignment horizontal="distributed" vertical="center" indent="1"/>
    </xf>
    <xf numFmtId="0" fontId="4" fillId="6" borderId="15" xfId="0" applyFont="1" applyFill="1" applyBorder="1" applyAlignment="1">
      <alignment horizontal="distributed" vertical="center" indent="1"/>
    </xf>
    <xf numFmtId="0" fontId="4" fillId="6" borderId="16" xfId="0" applyFont="1" applyFill="1" applyBorder="1" applyAlignment="1">
      <alignment horizontal="distributed" vertical="center" inden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7" fillId="7" borderId="2" xfId="0" applyFont="1" applyFill="1" applyBorder="1" applyAlignment="1">
      <alignment horizontal="right" vertical="center" wrapText="1"/>
    </xf>
    <xf numFmtId="0" fontId="7" fillId="7" borderId="0" xfId="0" applyFont="1" applyFill="1" applyBorder="1" applyAlignment="1">
      <alignment horizontal="right" vertical="center" wrapText="1"/>
    </xf>
    <xf numFmtId="0" fontId="7" fillId="7" borderId="5" xfId="0" applyFont="1" applyFill="1" applyBorder="1" applyAlignment="1">
      <alignment horizontal="right" vertical="center" wrapText="1"/>
    </xf>
    <xf numFmtId="0" fontId="4" fillId="7" borderId="5" xfId="0" applyFont="1" applyFill="1" applyBorder="1" applyAlignment="1">
      <alignment vertical="center"/>
    </xf>
    <xf numFmtId="38" fontId="4" fillId="2" borderId="10" xfId="0" applyNumberFormat="1" applyFont="1" applyFill="1" applyBorder="1" applyAlignment="1">
      <alignment vertical="center"/>
    </xf>
    <xf numFmtId="38" fontId="4" fillId="2" borderId="54" xfId="0" applyNumberFormat="1" applyFont="1" applyFill="1" applyBorder="1" applyAlignment="1">
      <alignment vertical="center"/>
    </xf>
    <xf numFmtId="38" fontId="4" fillId="2" borderId="13" xfId="0" applyNumberFormat="1" applyFont="1" applyFill="1" applyBorder="1" applyAlignment="1">
      <alignment vertical="center"/>
    </xf>
    <xf numFmtId="38" fontId="4" fillId="2" borderId="56" xfId="0" applyNumberFormat="1" applyFont="1" applyFill="1" applyBorder="1" applyAlignment="1">
      <alignment vertical="center"/>
    </xf>
    <xf numFmtId="38" fontId="4" fillId="2" borderId="16" xfId="0" applyNumberFormat="1" applyFont="1" applyFill="1" applyBorder="1" applyAlignment="1">
      <alignment vertical="center"/>
    </xf>
    <xf numFmtId="38" fontId="4" fillId="2" borderId="58" xfId="0" applyNumberFormat="1" applyFont="1" applyFill="1" applyBorder="1" applyAlignment="1">
      <alignment vertical="center"/>
    </xf>
    <xf numFmtId="0" fontId="4" fillId="7" borderId="0" xfId="0" applyNumberFormat="1" applyFont="1" applyFill="1" applyAlignment="1">
      <alignment horizontal="right" vertical="center"/>
    </xf>
    <xf numFmtId="38" fontId="4" fillId="7" borderId="0" xfId="0" applyNumberFormat="1" applyFont="1" applyFill="1" applyAlignment="1">
      <alignment horizontal="right" vertical="center"/>
    </xf>
    <xf numFmtId="0" fontId="5" fillId="2" borderId="51" xfId="0" applyFont="1" applyFill="1" applyBorder="1" applyAlignment="1">
      <alignment horizontal="left"/>
    </xf>
    <xf numFmtId="0" fontId="5" fillId="2" borderId="13" xfId="0" applyFont="1" applyFill="1" applyBorder="1" applyAlignment="1">
      <alignment horizontal="left"/>
    </xf>
    <xf numFmtId="0" fontId="5" fillId="2" borderId="45" xfId="0" applyFont="1" applyFill="1" applyBorder="1" applyAlignment="1">
      <alignment horizontal="left"/>
    </xf>
    <xf numFmtId="0" fontId="5" fillId="2" borderId="16" xfId="0" applyFont="1" applyFill="1" applyBorder="1" applyAlignment="1">
      <alignment horizontal="left"/>
    </xf>
    <xf numFmtId="0" fontId="6" fillId="6" borderId="48"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51" xfId="0" applyFont="1" applyFill="1" applyBorder="1" applyAlignment="1">
      <alignment horizontal="center" vertical="center"/>
    </xf>
    <xf numFmtId="0" fontId="6" fillId="6" borderId="13" xfId="0" applyFont="1" applyFill="1" applyBorder="1" applyAlignment="1">
      <alignment horizontal="center" vertical="center"/>
    </xf>
    <xf numFmtId="38" fontId="6" fillId="2" borderId="10" xfId="1" applyFont="1" applyFill="1" applyBorder="1" applyAlignment="1">
      <alignment vertical="center"/>
    </xf>
    <xf numFmtId="38" fontId="6" fillId="2" borderId="54" xfId="1" applyFont="1" applyFill="1" applyBorder="1" applyAlignment="1">
      <alignment vertical="center"/>
    </xf>
    <xf numFmtId="38" fontId="6" fillId="2" borderId="13" xfId="1" applyFont="1" applyFill="1" applyBorder="1" applyAlignment="1">
      <alignment vertical="center"/>
    </xf>
    <xf numFmtId="38" fontId="6" fillId="2" borderId="56" xfId="1" applyFont="1" applyFill="1" applyBorder="1" applyAlignment="1">
      <alignment vertical="center"/>
    </xf>
    <xf numFmtId="38" fontId="6" fillId="2" borderId="16" xfId="1" applyFont="1" applyFill="1" applyBorder="1" applyAlignment="1">
      <alignment vertical="center"/>
    </xf>
    <xf numFmtId="38" fontId="6" fillId="2" borderId="58" xfId="1" applyFont="1" applyFill="1" applyBorder="1" applyAlignment="1">
      <alignment vertical="center"/>
    </xf>
    <xf numFmtId="0" fontId="6" fillId="6" borderId="45" xfId="0" applyFont="1" applyFill="1" applyBorder="1" applyAlignment="1">
      <alignment horizontal="center" vertical="center"/>
    </xf>
    <xf numFmtId="0" fontId="6" fillId="6" borderId="16" xfId="0" applyFont="1" applyFill="1" applyBorder="1" applyAlignment="1">
      <alignment horizontal="center" vertical="center"/>
    </xf>
    <xf numFmtId="0" fontId="7" fillId="7" borderId="0" xfId="0" applyFont="1" applyFill="1" applyBorder="1" applyAlignment="1">
      <alignment horizontal="right" vertical="center"/>
    </xf>
    <xf numFmtId="0" fontId="6" fillId="6" borderId="9"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5" xfId="0" applyFont="1" applyFill="1" applyBorder="1" applyAlignment="1">
      <alignment horizontal="center" vertical="center"/>
    </xf>
    <xf numFmtId="58" fontId="6" fillId="4" borderId="13" xfId="0" applyNumberFormat="1" applyFont="1" applyFill="1" applyBorder="1" applyAlignment="1">
      <alignment horizontal="left" vertical="center" indent="1"/>
    </xf>
    <xf numFmtId="58" fontId="6" fillId="4" borderId="14" xfId="0" applyNumberFormat="1" applyFont="1" applyFill="1" applyBorder="1" applyAlignment="1">
      <alignment horizontal="left" vertical="center" indent="1"/>
    </xf>
    <xf numFmtId="58" fontId="6" fillId="4" borderId="16" xfId="0" applyNumberFormat="1" applyFont="1" applyFill="1" applyBorder="1" applyAlignment="1">
      <alignment horizontal="left" vertical="center" indent="1"/>
    </xf>
    <xf numFmtId="58" fontId="6" fillId="4" borderId="17" xfId="0" applyNumberFormat="1" applyFont="1" applyFill="1" applyBorder="1" applyAlignment="1">
      <alignment horizontal="left" vertical="center" indent="1"/>
    </xf>
    <xf numFmtId="0" fontId="5" fillId="2" borderId="48" xfId="0" applyFont="1" applyFill="1" applyBorder="1" applyAlignment="1">
      <alignment horizontal="left"/>
    </xf>
    <xf numFmtId="0" fontId="5" fillId="2" borderId="10" xfId="0" applyFont="1" applyFill="1" applyBorder="1" applyAlignment="1">
      <alignment horizontal="left"/>
    </xf>
    <xf numFmtId="58" fontId="6" fillId="4" borderId="10" xfId="0" applyNumberFormat="1" applyFont="1" applyFill="1" applyBorder="1" applyAlignment="1">
      <alignment horizontal="left" vertical="center" indent="1"/>
    </xf>
    <xf numFmtId="58" fontId="6" fillId="4" borderId="11" xfId="0" applyNumberFormat="1" applyFont="1" applyFill="1" applyBorder="1" applyAlignment="1">
      <alignment horizontal="left" vertical="center" indent="1"/>
    </xf>
    <xf numFmtId="0" fontId="5" fillId="5" borderId="7" xfId="0" applyFont="1" applyFill="1" applyBorder="1" applyAlignment="1">
      <alignment vertical="center"/>
    </xf>
    <xf numFmtId="0" fontId="5" fillId="5" borderId="0" xfId="0" applyFont="1" applyFill="1" applyBorder="1" applyAlignment="1">
      <alignment vertical="center"/>
    </xf>
    <xf numFmtId="0" fontId="5" fillId="5" borderId="4" xfId="0" applyFont="1" applyFill="1" applyBorder="1" applyAlignment="1">
      <alignment vertical="center"/>
    </xf>
    <xf numFmtId="0" fontId="5" fillId="5" borderId="5" xfId="0" applyFont="1" applyFill="1" applyBorder="1" applyAlignment="1">
      <alignment vertical="center"/>
    </xf>
    <xf numFmtId="38" fontId="6" fillId="0" borderId="2" xfId="1" applyFont="1" applyFill="1" applyBorder="1" applyAlignment="1">
      <alignment horizontal="right" vertical="center"/>
    </xf>
    <xf numFmtId="38" fontId="6" fillId="0" borderId="5" xfId="1" applyFont="1" applyFill="1" applyBorder="1" applyAlignment="1">
      <alignment horizontal="right" vertical="center"/>
    </xf>
    <xf numFmtId="0" fontId="4" fillId="0" borderId="3" xfId="0" applyFont="1" applyFill="1" applyBorder="1" applyAlignment="1">
      <alignment horizontal="center"/>
    </xf>
    <xf numFmtId="0" fontId="4" fillId="0" borderId="6" xfId="0" applyFont="1" applyFill="1" applyBorder="1" applyAlignment="1">
      <alignment horizontal="center"/>
    </xf>
    <xf numFmtId="38" fontId="6" fillId="2" borderId="0" xfId="1" applyFont="1" applyFill="1" applyBorder="1" applyAlignment="1">
      <alignment horizontal="right" vertical="center"/>
    </xf>
    <xf numFmtId="38" fontId="6" fillId="2" borderId="39" xfId="1" applyFont="1" applyFill="1" applyBorder="1" applyAlignment="1">
      <alignment horizontal="right" vertical="center"/>
    </xf>
    <xf numFmtId="0" fontId="4" fillId="2" borderId="8" xfId="0" applyFont="1" applyFill="1" applyBorder="1" applyAlignment="1">
      <alignment horizontal="center"/>
    </xf>
    <xf numFmtId="0" fontId="4" fillId="2" borderId="43" xfId="0" applyFont="1" applyFill="1" applyBorder="1" applyAlignment="1">
      <alignment horizontal="center"/>
    </xf>
    <xf numFmtId="0" fontId="6" fillId="11" borderId="62" xfId="0" applyFont="1" applyFill="1" applyBorder="1" applyAlignment="1">
      <alignment horizontal="center"/>
    </xf>
    <xf numFmtId="0" fontId="6" fillId="11" borderId="63" xfId="0" applyFont="1" applyFill="1" applyBorder="1" applyAlignment="1">
      <alignment horizontal="center"/>
    </xf>
    <xf numFmtId="0" fontId="6" fillId="11" borderId="65" xfId="0" applyFont="1" applyFill="1" applyBorder="1" applyAlignment="1">
      <alignment horizontal="center"/>
    </xf>
    <xf numFmtId="0" fontId="6" fillId="11" borderId="66" xfId="0" applyFont="1" applyFill="1" applyBorder="1" applyAlignment="1">
      <alignment horizontal="center"/>
    </xf>
    <xf numFmtId="38" fontId="6" fillId="12" borderId="2" xfId="1" applyFont="1" applyFill="1" applyBorder="1" applyAlignment="1">
      <alignment horizontal="right" vertical="center"/>
    </xf>
    <xf numFmtId="38" fontId="6" fillId="12" borderId="5" xfId="1" applyFont="1" applyFill="1" applyBorder="1" applyAlignment="1">
      <alignment horizontal="right" vertical="center"/>
    </xf>
    <xf numFmtId="0" fontId="4" fillId="12" borderId="3" xfId="0" applyFont="1" applyFill="1" applyBorder="1" applyAlignment="1">
      <alignment horizontal="center"/>
    </xf>
    <xf numFmtId="0" fontId="4" fillId="12" borderId="6" xfId="0" applyFont="1" applyFill="1" applyBorder="1" applyAlignment="1">
      <alignment horizontal="center"/>
    </xf>
    <xf numFmtId="38" fontId="6" fillId="2" borderId="5" xfId="1" applyFont="1" applyFill="1" applyBorder="1" applyAlignment="1">
      <alignment horizontal="right"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38" fontId="6" fillId="0" borderId="81" xfId="1" applyFont="1" applyFill="1" applyBorder="1" applyAlignment="1">
      <alignment horizontal="right" vertical="center"/>
    </xf>
    <xf numFmtId="38" fontId="6" fillId="0" borderId="47" xfId="1" applyFont="1" applyFill="1" applyBorder="1" applyAlignment="1">
      <alignment horizontal="right" vertical="center"/>
    </xf>
    <xf numFmtId="38" fontId="6" fillId="0" borderId="52" xfId="1" applyFont="1" applyFill="1" applyBorder="1" applyAlignment="1">
      <alignment horizontal="right" vertical="center"/>
    </xf>
    <xf numFmtId="38" fontId="6" fillId="0" borderId="53" xfId="1" applyFont="1" applyFill="1" applyBorder="1" applyAlignment="1">
      <alignment horizontal="right" vertical="center"/>
    </xf>
    <xf numFmtId="0" fontId="4" fillId="0" borderId="55" xfId="0" applyFont="1" applyFill="1" applyBorder="1" applyAlignment="1">
      <alignment horizontal="center"/>
    </xf>
    <xf numFmtId="0" fontId="4" fillId="0" borderId="46" xfId="0" applyFont="1" applyFill="1" applyBorder="1" applyAlignment="1">
      <alignment horizontal="center"/>
    </xf>
    <xf numFmtId="38" fontId="6" fillId="2" borderId="42" xfId="1" applyFont="1" applyFill="1" applyBorder="1" applyAlignment="1">
      <alignment horizontal="right" vertical="center"/>
    </xf>
    <xf numFmtId="38" fontId="6" fillId="2" borderId="52" xfId="1" applyFont="1" applyFill="1" applyBorder="1" applyAlignment="1">
      <alignment horizontal="right" vertical="center"/>
    </xf>
    <xf numFmtId="38" fontId="6" fillId="2" borderId="53" xfId="1" applyFont="1" applyFill="1" applyBorder="1" applyAlignment="1">
      <alignment horizontal="right" vertical="center"/>
    </xf>
    <xf numFmtId="0" fontId="4" fillId="2" borderId="46" xfId="0" applyFont="1" applyFill="1" applyBorder="1" applyAlignment="1">
      <alignment horizontal="center"/>
    </xf>
    <xf numFmtId="38" fontId="6" fillId="6" borderId="7" xfId="1" applyFont="1" applyFill="1" applyBorder="1" applyAlignment="1">
      <alignment horizontal="right" vertical="center"/>
    </xf>
    <xf numFmtId="38" fontId="6" fillId="6" borderId="0" xfId="1" applyFont="1" applyFill="1" applyBorder="1" applyAlignment="1">
      <alignment horizontal="right" vertical="center"/>
    </xf>
    <xf numFmtId="38" fontId="6" fillId="6" borderId="4" xfId="1" applyFont="1" applyFill="1" applyBorder="1" applyAlignment="1">
      <alignment horizontal="right" vertical="center"/>
    </xf>
    <xf numFmtId="38" fontId="6" fillId="6" borderId="5" xfId="1" applyFont="1" applyFill="1" applyBorder="1" applyAlignment="1">
      <alignment horizontal="right" vertical="center"/>
    </xf>
    <xf numFmtId="0" fontId="4" fillId="6" borderId="8" xfId="0" applyFont="1" applyFill="1" applyBorder="1" applyAlignment="1">
      <alignment horizontal="center"/>
    </xf>
    <xf numFmtId="0" fontId="4" fillId="6" borderId="6" xfId="0" applyFont="1" applyFill="1" applyBorder="1" applyAlignment="1">
      <alignment horizontal="center"/>
    </xf>
    <xf numFmtId="0" fontId="4" fillId="2" borderId="6" xfId="0" applyFont="1" applyFill="1" applyBorder="1" applyAlignment="1">
      <alignment horizontal="center"/>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4" xfId="0" applyFont="1" applyFill="1" applyBorder="1" applyAlignment="1">
      <alignment vertical="center" shrinkToFit="1"/>
    </xf>
    <xf numFmtId="0" fontId="5" fillId="5" borderId="5" xfId="0" applyFont="1" applyFill="1" applyBorder="1" applyAlignment="1">
      <alignment vertical="center" shrinkToFit="1"/>
    </xf>
    <xf numFmtId="0" fontId="6" fillId="6" borderId="7"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38" fontId="6" fillId="2" borderId="33" xfId="1" applyFont="1" applyFill="1" applyBorder="1" applyAlignment="1">
      <alignment horizontal="right" vertical="center"/>
    </xf>
    <xf numFmtId="38" fontId="6" fillId="2" borderId="31" xfId="1" applyFont="1" applyFill="1" applyBorder="1" applyAlignment="1">
      <alignment horizontal="right" vertical="center"/>
    </xf>
    <xf numFmtId="38" fontId="6" fillId="2" borderId="38" xfId="1" applyFont="1" applyFill="1" applyBorder="1" applyAlignment="1">
      <alignment horizontal="right" vertical="center"/>
    </xf>
    <xf numFmtId="0" fontId="4" fillId="2" borderId="34" xfId="0" applyFont="1" applyFill="1" applyBorder="1" applyAlignment="1">
      <alignment horizontal="center"/>
    </xf>
    <xf numFmtId="0" fontId="4" fillId="2" borderId="40" xfId="0" applyFont="1" applyFill="1" applyBorder="1" applyAlignment="1">
      <alignment horizontal="center"/>
    </xf>
    <xf numFmtId="0" fontId="5" fillId="8" borderId="10" xfId="0" applyFont="1" applyFill="1" applyBorder="1" applyAlignment="1">
      <alignment horizontal="distributed" vertical="center" indent="2"/>
    </xf>
    <xf numFmtId="0" fontId="5" fillId="8" borderId="16" xfId="0" applyFont="1" applyFill="1" applyBorder="1" applyAlignment="1">
      <alignment horizontal="distributed" vertical="center" indent="2"/>
    </xf>
    <xf numFmtId="38" fontId="6" fillId="2" borderId="37" xfId="1" applyFont="1" applyFill="1" applyBorder="1" applyAlignment="1">
      <alignment horizontal="right" vertical="center"/>
    </xf>
    <xf numFmtId="0" fontId="4" fillId="2" borderId="29" xfId="0" applyFont="1" applyFill="1" applyBorder="1" applyAlignment="1">
      <alignment horizontal="center"/>
    </xf>
    <xf numFmtId="0" fontId="5" fillId="12" borderId="48" xfId="0" applyFont="1" applyFill="1" applyBorder="1" applyAlignment="1">
      <alignment horizontal="distributed" vertical="center" indent="2"/>
    </xf>
    <xf numFmtId="0" fontId="5" fillId="12" borderId="10" xfId="0" applyFont="1" applyFill="1" applyBorder="1" applyAlignment="1">
      <alignment horizontal="distributed" vertical="center" indent="2"/>
    </xf>
    <xf numFmtId="0" fontId="5" fillId="12" borderId="11" xfId="0" applyFont="1" applyFill="1" applyBorder="1" applyAlignment="1">
      <alignment horizontal="distributed" vertical="center" indent="2"/>
    </xf>
    <xf numFmtId="0" fontId="5" fillId="12" borderId="45" xfId="0" applyFont="1" applyFill="1" applyBorder="1" applyAlignment="1">
      <alignment horizontal="distributed" vertical="center" indent="2"/>
    </xf>
    <xf numFmtId="0" fontId="5" fillId="12" borderId="16" xfId="0" applyFont="1" applyFill="1" applyBorder="1" applyAlignment="1">
      <alignment horizontal="distributed" vertical="center" indent="2"/>
    </xf>
    <xf numFmtId="0" fontId="5" fillId="12" borderId="17" xfId="0" applyFont="1" applyFill="1" applyBorder="1" applyAlignment="1">
      <alignment horizontal="distributed" vertical="center" indent="2"/>
    </xf>
    <xf numFmtId="0" fontId="4" fillId="2" borderId="3" xfId="0" applyFont="1" applyFill="1" applyBorder="1" applyAlignment="1">
      <alignment horizontal="center"/>
    </xf>
    <xf numFmtId="0" fontId="4" fillId="2" borderId="41" xfId="0" applyFont="1" applyFill="1" applyBorder="1" applyAlignment="1">
      <alignment horizont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6" xfId="0" applyFont="1" applyFill="1" applyBorder="1" applyAlignment="1">
      <alignment horizontal="center"/>
    </xf>
    <xf numFmtId="0" fontId="4" fillId="2" borderId="30" xfId="0" applyFont="1" applyFill="1" applyBorder="1" applyAlignment="1">
      <alignment horizontal="center"/>
    </xf>
    <xf numFmtId="0" fontId="5" fillId="4" borderId="27" xfId="0" applyFont="1" applyFill="1" applyBorder="1" applyAlignment="1">
      <alignment horizontal="distributed" vertical="center" indent="1"/>
    </xf>
    <xf numFmtId="0" fontId="5" fillId="4" borderId="2" xfId="0" applyFont="1" applyFill="1" applyBorder="1" applyAlignment="1">
      <alignment horizontal="distributed" vertical="center" indent="1"/>
    </xf>
    <xf numFmtId="0" fontId="5" fillId="4" borderId="29" xfId="0" applyFont="1" applyFill="1" applyBorder="1" applyAlignment="1">
      <alignment horizontal="distributed" vertical="center" indent="1"/>
    </xf>
    <xf numFmtId="0" fontId="5" fillId="4" borderId="28" xfId="0" applyFont="1" applyFill="1" applyBorder="1" applyAlignment="1">
      <alignment horizontal="distributed" vertical="center" indent="1"/>
    </xf>
    <xf numFmtId="0" fontId="5" fillId="4" borderId="5" xfId="0" applyFont="1" applyFill="1" applyBorder="1" applyAlignment="1">
      <alignment horizontal="distributed" vertical="center" indent="1"/>
    </xf>
    <xf numFmtId="0" fontId="5" fillId="4" borderId="30" xfId="0" applyFont="1" applyFill="1" applyBorder="1" applyAlignment="1">
      <alignment horizontal="distributed" vertical="center" indent="1"/>
    </xf>
    <xf numFmtId="0" fontId="14" fillId="5" borderId="42" xfId="0" applyFont="1" applyFill="1" applyBorder="1" applyAlignment="1">
      <alignment vertical="center" shrinkToFit="1"/>
    </xf>
    <xf numFmtId="0" fontId="14" fillId="5" borderId="39" xfId="0" applyFont="1" applyFill="1" applyBorder="1" applyAlignment="1">
      <alignment vertical="center" shrinkToFit="1"/>
    </xf>
    <xf numFmtId="0" fontId="14" fillId="5" borderId="49" xfId="0" applyFont="1" applyFill="1" applyBorder="1" applyAlignment="1">
      <alignment vertical="center" shrinkToFit="1"/>
    </xf>
    <xf numFmtId="0" fontId="14" fillId="5" borderId="50" xfId="0" applyFont="1" applyFill="1" applyBorder="1" applyAlignment="1">
      <alignment vertical="center" shrinkToFit="1"/>
    </xf>
    <xf numFmtId="0" fontId="14" fillId="5" borderId="81" xfId="0" applyFont="1" applyFill="1" applyBorder="1" applyAlignment="1">
      <alignment vertical="center"/>
    </xf>
    <xf numFmtId="0" fontId="14" fillId="5" borderId="47" xfId="0" applyFont="1" applyFill="1" applyBorder="1" applyAlignment="1">
      <alignment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4" fillId="5" borderId="42" xfId="0" applyFont="1" applyFill="1" applyBorder="1" applyAlignment="1">
      <alignment vertical="center"/>
    </xf>
    <xf numFmtId="0" fontId="14" fillId="5" borderId="39" xfId="0" applyFont="1" applyFill="1" applyBorder="1" applyAlignment="1">
      <alignment vertical="center"/>
    </xf>
    <xf numFmtId="38" fontId="6" fillId="2" borderId="71" xfId="1" applyFont="1" applyFill="1" applyBorder="1" applyAlignment="1">
      <alignment horizontal="right" vertical="center"/>
    </xf>
    <xf numFmtId="38" fontId="6" fillId="2" borderId="4" xfId="1" applyFont="1" applyFill="1" applyBorder="1" applyAlignment="1">
      <alignment horizontal="right" vertical="center"/>
    </xf>
    <xf numFmtId="38" fontId="6" fillId="2" borderId="28" xfId="1" applyFont="1" applyFill="1" applyBorder="1" applyAlignment="1">
      <alignment horizontal="right" vertical="center"/>
    </xf>
    <xf numFmtId="0" fontId="6" fillId="11" borderId="61" xfId="0" applyFont="1" applyFill="1" applyBorder="1" applyAlignment="1">
      <alignment horizontal="center"/>
    </xf>
    <xf numFmtId="0" fontId="6" fillId="11" borderId="72" xfId="0" applyFont="1" applyFill="1" applyBorder="1" applyAlignment="1">
      <alignment horizontal="center"/>
    </xf>
    <xf numFmtId="0" fontId="6" fillId="11" borderId="78" xfId="0" applyFont="1" applyFill="1" applyBorder="1" applyAlignment="1">
      <alignment horizontal="center"/>
    </xf>
    <xf numFmtId="0" fontId="6" fillId="11" borderId="79" xfId="0" applyFont="1" applyFill="1" applyBorder="1" applyAlignment="1">
      <alignment horizontal="center"/>
    </xf>
    <xf numFmtId="0" fontId="6" fillId="11" borderId="80" xfId="0" applyFont="1" applyFill="1" applyBorder="1" applyAlignment="1">
      <alignment horizontal="center"/>
    </xf>
    <xf numFmtId="38" fontId="6" fillId="4" borderId="27" xfId="1" applyFont="1" applyFill="1" applyBorder="1" applyAlignment="1">
      <alignment horizontal="right" vertical="center"/>
    </xf>
    <xf numFmtId="38" fontId="6" fillId="4" borderId="2" xfId="1" applyFont="1" applyFill="1" applyBorder="1" applyAlignment="1">
      <alignment horizontal="right" vertical="center"/>
    </xf>
    <xf numFmtId="38" fontId="6" fillId="4" borderId="28" xfId="1" applyFont="1" applyFill="1" applyBorder="1" applyAlignment="1">
      <alignment horizontal="right" vertical="center"/>
    </xf>
    <xf numFmtId="38" fontId="6" fillId="4" borderId="5" xfId="1" applyFont="1" applyFill="1" applyBorder="1" applyAlignment="1">
      <alignment horizontal="right" vertical="center"/>
    </xf>
    <xf numFmtId="0" fontId="4" fillId="4" borderId="29" xfId="0" applyFont="1" applyFill="1" applyBorder="1" applyAlignment="1">
      <alignment horizontal="center"/>
    </xf>
    <xf numFmtId="0" fontId="4" fillId="4" borderId="30" xfId="0" applyFont="1" applyFill="1" applyBorder="1" applyAlignment="1">
      <alignment horizontal="center"/>
    </xf>
    <xf numFmtId="38" fontId="6" fillId="8" borderId="27" xfId="1" applyFont="1" applyFill="1" applyBorder="1" applyAlignment="1">
      <alignment horizontal="right" vertical="center"/>
    </xf>
    <xf numFmtId="38" fontId="6" fillId="8" borderId="2" xfId="1" applyFont="1" applyFill="1" applyBorder="1" applyAlignment="1">
      <alignment horizontal="right" vertical="center"/>
    </xf>
    <xf numFmtId="38" fontId="6" fillId="8" borderId="28" xfId="1" applyFont="1" applyFill="1" applyBorder="1" applyAlignment="1">
      <alignment horizontal="right" vertical="center"/>
    </xf>
    <xf numFmtId="38" fontId="6" fillId="8" borderId="5" xfId="1" applyFont="1" applyFill="1" applyBorder="1" applyAlignment="1">
      <alignment horizontal="right" vertical="center"/>
    </xf>
    <xf numFmtId="0" fontId="4" fillId="8" borderId="29" xfId="0" applyFont="1" applyFill="1" applyBorder="1" applyAlignment="1">
      <alignment horizontal="center"/>
    </xf>
    <xf numFmtId="0" fontId="4" fillId="8" borderId="30" xfId="0" applyFont="1" applyFill="1" applyBorder="1" applyAlignment="1">
      <alignment horizontal="center"/>
    </xf>
    <xf numFmtId="0" fontId="5" fillId="3" borderId="9" xfId="0" applyFont="1" applyFill="1" applyBorder="1" applyAlignment="1">
      <alignment horizontal="distributed" vertical="center" indent="2"/>
    </xf>
    <xf numFmtId="0" fontId="5" fillId="3" borderId="10" xfId="0" applyFont="1" applyFill="1" applyBorder="1" applyAlignment="1">
      <alignment horizontal="distributed" vertical="center" indent="2"/>
    </xf>
    <xf numFmtId="0" fontId="5" fillId="3" borderId="15" xfId="0" applyFont="1" applyFill="1" applyBorder="1" applyAlignment="1">
      <alignment horizontal="distributed" vertical="center" indent="2"/>
    </xf>
    <xf numFmtId="0" fontId="5" fillId="3" borderId="16" xfId="0" applyFont="1" applyFill="1" applyBorder="1" applyAlignment="1">
      <alignment horizontal="distributed" vertical="center" indent="2"/>
    </xf>
    <xf numFmtId="0" fontId="0" fillId="7" borderId="0" xfId="0" applyFill="1" applyBorder="1" applyAlignment="1">
      <alignment horizontal="center" vertical="center"/>
    </xf>
    <xf numFmtId="38" fontId="6" fillId="2" borderId="7" xfId="1" applyFont="1" applyFill="1" applyBorder="1" applyAlignment="1">
      <alignment horizontal="right" vertical="center"/>
    </xf>
    <xf numFmtId="0" fontId="6" fillId="11" borderId="64" xfId="0" applyFont="1" applyFill="1" applyBorder="1" applyAlignment="1">
      <alignment horizontal="center"/>
    </xf>
    <xf numFmtId="0" fontId="6" fillId="11" borderId="73" xfId="0" applyFont="1" applyFill="1" applyBorder="1" applyAlignment="1">
      <alignment horizontal="center"/>
    </xf>
    <xf numFmtId="177" fontId="5" fillId="5" borderId="0" xfId="0" applyNumberFormat="1" applyFont="1" applyFill="1" applyBorder="1" applyAlignment="1">
      <alignment vertical="center"/>
    </xf>
    <xf numFmtId="177" fontId="5" fillId="5" borderId="5" xfId="0" applyNumberFormat="1" applyFont="1" applyFill="1" applyBorder="1" applyAlignment="1">
      <alignment vertical="center"/>
    </xf>
    <xf numFmtId="38" fontId="6" fillId="3" borderId="1" xfId="1" applyFont="1" applyFill="1" applyBorder="1" applyAlignment="1">
      <alignment horizontal="right" vertical="center"/>
    </xf>
    <xf numFmtId="38" fontId="6" fillId="3" borderId="2" xfId="1" applyFont="1" applyFill="1" applyBorder="1" applyAlignment="1">
      <alignment horizontal="right" vertical="center"/>
    </xf>
    <xf numFmtId="38" fontId="6" fillId="3" borderId="4" xfId="1" applyFont="1" applyFill="1" applyBorder="1" applyAlignment="1">
      <alignment horizontal="right" vertical="center"/>
    </xf>
    <xf numFmtId="38" fontId="6" fillId="3" borderId="5" xfId="1" applyFont="1" applyFill="1" applyBorder="1" applyAlignment="1">
      <alignment horizontal="right" vertical="center"/>
    </xf>
    <xf numFmtId="0" fontId="4" fillId="3" borderId="29" xfId="0" applyFont="1" applyFill="1" applyBorder="1" applyAlignment="1">
      <alignment horizontal="center"/>
    </xf>
    <xf numFmtId="0" fontId="4" fillId="3" borderId="30" xfId="0" applyFont="1" applyFill="1" applyBorder="1" applyAlignment="1">
      <alignment horizontal="center"/>
    </xf>
    <xf numFmtId="38" fontId="6" fillId="0" borderId="27" xfId="1" applyFont="1" applyFill="1" applyBorder="1" applyAlignment="1">
      <alignment horizontal="right" vertical="center"/>
    </xf>
    <xf numFmtId="38" fontId="6" fillId="0" borderId="28" xfId="1" applyFont="1" applyFill="1" applyBorder="1" applyAlignment="1">
      <alignment horizontal="right" vertical="center"/>
    </xf>
    <xf numFmtId="0" fontId="4" fillId="0" borderId="36" xfId="0" applyFont="1" applyFill="1" applyBorder="1" applyAlignment="1">
      <alignment horizontal="center"/>
    </xf>
    <xf numFmtId="0" fontId="4" fillId="0" borderId="30" xfId="0" applyFont="1" applyFill="1" applyBorder="1" applyAlignment="1">
      <alignment horizontal="center"/>
    </xf>
    <xf numFmtId="0" fontId="4" fillId="0" borderId="29" xfId="0" applyFont="1" applyFill="1" applyBorder="1" applyAlignment="1">
      <alignment horizontal="center"/>
    </xf>
    <xf numFmtId="38" fontId="6" fillId="2" borderId="1" xfId="1" applyFont="1" applyFill="1" applyBorder="1" applyAlignment="1">
      <alignment horizontal="right" vertical="center"/>
    </xf>
    <xf numFmtId="38" fontId="6" fillId="2" borderId="2" xfId="1" applyFont="1" applyFill="1" applyBorder="1" applyAlignment="1">
      <alignment horizontal="right" vertical="center"/>
    </xf>
    <xf numFmtId="0" fontId="0" fillId="9" borderId="67" xfId="0" applyFill="1" applyBorder="1" applyAlignment="1">
      <alignment horizontal="center" vertical="center"/>
    </xf>
    <xf numFmtId="0" fontId="0" fillId="9" borderId="68" xfId="0" applyFill="1" applyBorder="1" applyAlignment="1">
      <alignment horizontal="center" vertical="center"/>
    </xf>
    <xf numFmtId="0" fontId="0" fillId="9" borderId="69" xfId="0" applyFill="1" applyBorder="1" applyAlignment="1">
      <alignment horizontal="center" vertical="center"/>
    </xf>
    <xf numFmtId="0" fontId="0" fillId="9" borderId="70" xfId="0" applyFill="1" applyBorder="1" applyAlignment="1">
      <alignment horizontal="center" vertical="center"/>
    </xf>
    <xf numFmtId="0" fontId="14" fillId="5" borderId="49" xfId="0" applyFont="1" applyFill="1" applyBorder="1" applyAlignment="1">
      <alignment vertical="center"/>
    </xf>
    <xf numFmtId="0" fontId="14" fillId="5" borderId="50" xfId="0" applyFont="1" applyFill="1" applyBorder="1" applyAlignment="1">
      <alignment vertical="center"/>
    </xf>
    <xf numFmtId="0" fontId="14" fillId="5" borderId="52" xfId="0" applyFont="1" applyFill="1" applyBorder="1" applyAlignment="1">
      <alignment vertical="center" shrinkToFit="1"/>
    </xf>
    <xf numFmtId="0" fontId="14" fillId="5" borderId="53" xfId="0" applyFont="1" applyFill="1" applyBorder="1" applyAlignment="1">
      <alignment vertical="center" shrinkToFit="1"/>
    </xf>
    <xf numFmtId="38" fontId="6" fillId="0" borderId="1" xfId="1" applyFont="1" applyFill="1" applyBorder="1" applyAlignment="1">
      <alignment horizontal="right" vertical="center"/>
    </xf>
    <xf numFmtId="38" fontId="6" fillId="0" borderId="4" xfId="1" applyFont="1" applyFill="1" applyBorder="1" applyAlignment="1">
      <alignment horizontal="right" vertical="center"/>
    </xf>
    <xf numFmtId="0" fontId="6" fillId="11" borderId="83" xfId="0" applyFont="1" applyFill="1" applyBorder="1" applyAlignment="1">
      <alignment horizontal="center"/>
    </xf>
    <xf numFmtId="0" fontId="6" fillId="11" borderId="84" xfId="0" applyFont="1" applyFill="1" applyBorder="1" applyAlignment="1">
      <alignment horizontal="center"/>
    </xf>
    <xf numFmtId="0" fontId="0" fillId="0" borderId="58" xfId="0" applyBorder="1" applyAlignment="1" applyProtection="1">
      <alignment horizontal="center" vertical="center"/>
    </xf>
    <xf numFmtId="0" fontId="0" fillId="0" borderId="45" xfId="0" applyBorder="1" applyAlignment="1" applyProtection="1">
      <alignment horizontal="center" vertical="center"/>
    </xf>
    <xf numFmtId="0" fontId="0" fillId="0" borderId="59" xfId="0" applyBorder="1" applyAlignment="1" applyProtection="1">
      <alignment horizontal="center" vertical="center"/>
    </xf>
    <xf numFmtId="0" fontId="0" fillId="0" borderId="44" xfId="0" applyBorder="1" applyAlignment="1" applyProtection="1">
      <alignment horizontal="center" vertical="center"/>
    </xf>
    <xf numFmtId="0" fontId="0" fillId="0" borderId="27" xfId="0" applyBorder="1" applyAlignment="1" applyProtection="1">
      <alignment horizontal="center" vertical="center"/>
    </xf>
    <xf numFmtId="0" fontId="0" fillId="0" borderId="29" xfId="0" applyBorder="1" applyAlignment="1" applyProtection="1">
      <alignment horizontal="center" vertical="center"/>
    </xf>
    <xf numFmtId="0" fontId="0" fillId="0" borderId="16" xfId="0" applyBorder="1" applyAlignment="1" applyProtection="1">
      <alignment horizontal="center" vertical="center"/>
    </xf>
    <xf numFmtId="0" fontId="0" fillId="0" borderId="13" xfId="0" applyBorder="1" applyAlignment="1" applyProtection="1">
      <alignment horizontal="center" vertical="center"/>
    </xf>
    <xf numFmtId="0" fontId="0" fillId="0" borderId="32" xfId="0" applyBorder="1" applyAlignment="1" applyProtection="1">
      <alignment horizontal="center" vertical="center"/>
    </xf>
    <xf numFmtId="0" fontId="0" fillId="0" borderId="22" xfId="0" applyBorder="1" applyAlignment="1" applyProtection="1">
      <alignment horizontal="center" vertical="center"/>
    </xf>
    <xf numFmtId="0" fontId="7" fillId="0" borderId="13" xfId="0" applyFont="1" applyBorder="1" applyAlignment="1">
      <alignment horizontal="center" vertical="center"/>
    </xf>
    <xf numFmtId="0" fontId="3" fillId="0" borderId="13" xfId="0" applyFont="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cellXfs>
  <cellStyles count="2">
    <cellStyle name="桁区切り" xfId="1" builtinId="6"/>
    <cellStyle name="標準" xfId="0" builtinId="0"/>
  </cellStyles>
  <dxfs count="4">
    <dxf>
      <border>
        <right style="thin">
          <color auto="1"/>
        </right>
        <bottom style="thin">
          <color auto="1"/>
        </bottom>
        <vertical/>
        <horizontal/>
      </border>
    </dxf>
    <dxf>
      <border>
        <right style="thin">
          <color auto="1"/>
        </right>
        <top style="thin">
          <color auto="1"/>
        </top>
        <vertical/>
        <horizontal/>
      </border>
    </dxf>
    <dxf>
      <border>
        <top style="thin">
          <color auto="1"/>
        </top>
        <bottom style="thin">
          <color auto="1"/>
        </bottom>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D9797"/>
      <color rgb="FFFF3300"/>
      <color rgb="FFFCB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B70"/>
  <sheetViews>
    <sheetView showGridLines="0" tabSelected="1" zoomScale="85" zoomScaleNormal="85" workbookViewId="0">
      <selection activeCell="B13" sqref="B13:M14"/>
    </sheetView>
  </sheetViews>
  <sheetFormatPr defaultRowHeight="18.75" x14ac:dyDescent="0.4"/>
  <cols>
    <col min="1" max="42" width="3.125" customWidth="1"/>
    <col min="97" max="677" width="3.125" customWidth="1"/>
    <col min="678" max="678" width="3.125" style="2" customWidth="1"/>
  </cols>
  <sheetData>
    <row r="1" spans="1:42" x14ac:dyDescent="0.4">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207" t="s">
        <v>32</v>
      </c>
      <c r="AH1" s="207"/>
      <c r="AI1" s="207"/>
      <c r="AJ1" s="207"/>
      <c r="AK1" s="183">
        <f ca="1">TODAY()</f>
        <v>46111</v>
      </c>
      <c r="AL1" s="183"/>
      <c r="AM1" s="183"/>
      <c r="AN1" s="183"/>
      <c r="AO1" s="183"/>
      <c r="AP1" s="88"/>
    </row>
    <row r="2" spans="1:42" ht="19.5" thickBot="1" x14ac:dyDescent="0.4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207"/>
      <c r="AH2" s="207"/>
      <c r="AI2" s="207"/>
      <c r="AJ2" s="207"/>
      <c r="AK2" s="183"/>
      <c r="AL2" s="183"/>
      <c r="AM2" s="183"/>
      <c r="AN2" s="183"/>
      <c r="AO2" s="183"/>
      <c r="AP2" s="88"/>
    </row>
    <row r="3" spans="1:42" ht="19.5" customHeight="1" thickTop="1" x14ac:dyDescent="0.4">
      <c r="A3" s="87"/>
      <c r="B3" s="184" t="s">
        <v>181</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6"/>
      <c r="AP3" s="88"/>
    </row>
    <row r="4" spans="1:42" ht="19.5" customHeight="1" thickBot="1" x14ac:dyDescent="0.45">
      <c r="A4" s="87"/>
      <c r="B4" s="187"/>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9"/>
      <c r="AP4" s="88"/>
    </row>
    <row r="5" spans="1:42" ht="19.5" thickTop="1" x14ac:dyDescent="0.4">
      <c r="A5" s="87"/>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8"/>
    </row>
    <row r="6" spans="1:42" ht="15.75" customHeight="1" x14ac:dyDescent="0.4">
      <c r="A6" s="90"/>
      <c r="B6" s="90"/>
      <c r="C6" s="90"/>
      <c r="D6" s="135" t="str">
        <f>IF(試算結果シート!AR38=0,"","試算結果")</f>
        <v/>
      </c>
      <c r="E6" s="135"/>
      <c r="F6" s="135"/>
      <c r="G6" s="135"/>
      <c r="H6" s="135"/>
      <c r="I6" s="135"/>
      <c r="J6" s="165" t="str">
        <f>IF(試算結果シート!AR38=0,"","国民健康保険税")</f>
        <v/>
      </c>
      <c r="K6" s="165"/>
      <c r="L6" s="165"/>
      <c r="M6" s="165"/>
      <c r="N6" s="165"/>
      <c r="O6" s="165"/>
      <c r="P6" s="165"/>
      <c r="Q6" s="165"/>
      <c r="R6" s="165"/>
      <c r="S6" s="165"/>
      <c r="T6" s="165"/>
      <c r="U6" s="165"/>
      <c r="V6" s="165"/>
      <c r="W6" s="167" t="str">
        <f>IF(試算結果シート!AR38=0,"",試算結果シート!AR38)</f>
        <v/>
      </c>
      <c r="X6" s="168"/>
      <c r="Y6" s="168"/>
      <c r="Z6" s="168"/>
      <c r="AA6" s="168"/>
      <c r="AB6" s="168"/>
      <c r="AC6" s="168"/>
      <c r="AD6" s="168"/>
      <c r="AE6" s="168"/>
      <c r="AF6" s="168"/>
      <c r="AG6" s="168"/>
      <c r="AH6" s="165"/>
      <c r="AI6" s="165"/>
      <c r="AJ6" s="91"/>
      <c r="AK6" s="91"/>
      <c r="AL6" s="91"/>
      <c r="AM6" s="91"/>
      <c r="AN6" s="91"/>
      <c r="AO6" s="91"/>
      <c r="AP6" s="88"/>
    </row>
    <row r="7" spans="1:42" ht="15.75" customHeight="1" x14ac:dyDescent="0.4">
      <c r="A7" s="90"/>
      <c r="B7" s="90"/>
      <c r="C7" s="90"/>
      <c r="D7" s="135"/>
      <c r="E7" s="135"/>
      <c r="F7" s="135"/>
      <c r="G7" s="135"/>
      <c r="H7" s="135"/>
      <c r="I7" s="135"/>
      <c r="J7" s="165"/>
      <c r="K7" s="165"/>
      <c r="L7" s="165"/>
      <c r="M7" s="165"/>
      <c r="N7" s="165"/>
      <c r="O7" s="165"/>
      <c r="P7" s="165"/>
      <c r="Q7" s="165"/>
      <c r="R7" s="165"/>
      <c r="S7" s="165"/>
      <c r="T7" s="165"/>
      <c r="U7" s="165"/>
      <c r="V7" s="165"/>
      <c r="W7" s="168"/>
      <c r="X7" s="168"/>
      <c r="Y7" s="168"/>
      <c r="Z7" s="168"/>
      <c r="AA7" s="168"/>
      <c r="AB7" s="168"/>
      <c r="AC7" s="168"/>
      <c r="AD7" s="168"/>
      <c r="AE7" s="168"/>
      <c r="AF7" s="168"/>
      <c r="AG7" s="168"/>
      <c r="AH7" s="165"/>
      <c r="AI7" s="165"/>
      <c r="AJ7" s="91"/>
      <c r="AK7" s="91"/>
      <c r="AL7" s="91"/>
      <c r="AM7" s="91"/>
      <c r="AN7" s="91"/>
      <c r="AO7" s="91"/>
      <c r="AP7" s="88"/>
    </row>
    <row r="8" spans="1:42" ht="15.75" customHeight="1" x14ac:dyDescent="0.4">
      <c r="A8" s="90"/>
      <c r="B8" s="90"/>
      <c r="C8" s="90"/>
      <c r="D8" s="135"/>
      <c r="E8" s="135"/>
      <c r="F8" s="135"/>
      <c r="G8" s="135"/>
      <c r="H8" s="135"/>
      <c r="I8" s="135"/>
      <c r="J8" s="165"/>
      <c r="K8" s="165"/>
      <c r="L8" s="165"/>
      <c r="M8" s="165"/>
      <c r="N8" s="165"/>
      <c r="O8" s="165"/>
      <c r="P8" s="165"/>
      <c r="Q8" s="165"/>
      <c r="R8" s="165"/>
      <c r="S8" s="165"/>
      <c r="T8" s="165"/>
      <c r="U8" s="165"/>
      <c r="V8" s="165"/>
      <c r="W8" s="168"/>
      <c r="X8" s="168"/>
      <c r="Y8" s="168"/>
      <c r="Z8" s="168"/>
      <c r="AA8" s="168"/>
      <c r="AB8" s="168"/>
      <c r="AC8" s="168"/>
      <c r="AD8" s="168"/>
      <c r="AE8" s="168"/>
      <c r="AF8" s="168"/>
      <c r="AG8" s="168"/>
      <c r="AH8" s="166" t="str">
        <f>IF(試算結果シート!AR38=0,"","円")</f>
        <v/>
      </c>
      <c r="AI8" s="166"/>
      <c r="AJ8" s="91"/>
      <c r="AK8" s="91"/>
      <c r="AL8" s="91"/>
      <c r="AM8" s="91"/>
      <c r="AN8" s="91"/>
      <c r="AO8" s="91"/>
      <c r="AP8" s="88"/>
    </row>
    <row r="9" spans="1:42" ht="15.75" customHeight="1" x14ac:dyDescent="0.4">
      <c r="A9" s="90"/>
      <c r="B9" s="90"/>
      <c r="C9" s="90"/>
      <c r="D9" s="135"/>
      <c r="E9" s="135"/>
      <c r="F9" s="135"/>
      <c r="G9" s="135"/>
      <c r="H9" s="135"/>
      <c r="I9" s="135"/>
      <c r="J9" s="165"/>
      <c r="K9" s="165"/>
      <c r="L9" s="165"/>
      <c r="M9" s="165"/>
      <c r="N9" s="165"/>
      <c r="O9" s="165"/>
      <c r="P9" s="165"/>
      <c r="Q9" s="165"/>
      <c r="R9" s="165"/>
      <c r="S9" s="165"/>
      <c r="T9" s="165"/>
      <c r="U9" s="165"/>
      <c r="V9" s="165"/>
      <c r="W9" s="168"/>
      <c r="X9" s="168"/>
      <c r="Y9" s="168"/>
      <c r="Z9" s="168"/>
      <c r="AA9" s="168"/>
      <c r="AB9" s="168"/>
      <c r="AC9" s="168"/>
      <c r="AD9" s="168"/>
      <c r="AE9" s="168"/>
      <c r="AF9" s="168"/>
      <c r="AG9" s="168"/>
      <c r="AH9" s="166"/>
      <c r="AI9" s="166"/>
      <c r="AJ9" s="91"/>
      <c r="AK9" s="91"/>
      <c r="AL9" s="91"/>
      <c r="AM9" s="91"/>
      <c r="AN9" s="91"/>
      <c r="AO9" s="91"/>
      <c r="AP9" s="88"/>
    </row>
    <row r="10" spans="1:42" ht="19.5" customHeight="1" thickBot="1" x14ac:dyDescent="0.45">
      <c r="A10" s="87"/>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88"/>
    </row>
    <row r="11" spans="1:42" ht="17.25" customHeight="1" thickTop="1" x14ac:dyDescent="0.4">
      <c r="A11" s="87"/>
      <c r="B11" s="152" t="s">
        <v>0</v>
      </c>
      <c r="C11" s="153"/>
      <c r="D11" s="153"/>
      <c r="E11" s="153"/>
      <c r="F11" s="154"/>
      <c r="G11" s="177" t="s">
        <v>64</v>
      </c>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88"/>
    </row>
    <row r="12" spans="1:42" ht="17.25" customHeight="1" thickBot="1" x14ac:dyDescent="0.45">
      <c r="A12" s="87"/>
      <c r="B12" s="190"/>
      <c r="C12" s="191"/>
      <c r="D12" s="191"/>
      <c r="E12" s="191"/>
      <c r="F12" s="192"/>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88"/>
    </row>
    <row r="13" spans="1:42" ht="17.25" customHeight="1" thickTop="1" x14ac:dyDescent="0.4">
      <c r="A13" s="87"/>
      <c r="B13" s="208"/>
      <c r="C13" s="209"/>
      <c r="D13" s="209"/>
      <c r="E13" s="209"/>
      <c r="F13" s="209"/>
      <c r="G13" s="209"/>
      <c r="H13" s="209"/>
      <c r="I13" s="209"/>
      <c r="J13" s="209"/>
      <c r="K13" s="209"/>
      <c r="L13" s="209"/>
      <c r="M13" s="210"/>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88"/>
    </row>
    <row r="14" spans="1:42" ht="17.25" customHeight="1" thickBot="1" x14ac:dyDescent="0.45">
      <c r="A14" s="87"/>
      <c r="B14" s="211"/>
      <c r="C14" s="212"/>
      <c r="D14" s="212"/>
      <c r="E14" s="212"/>
      <c r="F14" s="212"/>
      <c r="G14" s="212"/>
      <c r="H14" s="212"/>
      <c r="I14" s="212"/>
      <c r="J14" s="212"/>
      <c r="K14" s="212"/>
      <c r="L14" s="212"/>
      <c r="M14" s="213"/>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88"/>
    </row>
    <row r="15" spans="1:42" ht="17.25" customHeight="1" thickTop="1" thickBot="1" x14ac:dyDescent="0.45">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8"/>
    </row>
    <row r="16" spans="1:42" ht="17.25" customHeight="1" thickTop="1" x14ac:dyDescent="0.4">
      <c r="A16" s="87"/>
      <c r="B16" s="152" t="s">
        <v>1</v>
      </c>
      <c r="C16" s="153"/>
      <c r="D16" s="153"/>
      <c r="E16" s="153"/>
      <c r="F16" s="154"/>
      <c r="G16" s="180" t="s">
        <v>182</v>
      </c>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88"/>
    </row>
    <row r="17" spans="1:42" ht="17.25" customHeight="1" thickBot="1" x14ac:dyDescent="0.45">
      <c r="A17" s="87"/>
      <c r="B17" s="155"/>
      <c r="C17" s="156"/>
      <c r="D17" s="156"/>
      <c r="E17" s="156"/>
      <c r="F17" s="157"/>
      <c r="G17" s="181"/>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88"/>
    </row>
    <row r="18" spans="1:42" ht="17.25" customHeight="1" thickTop="1" x14ac:dyDescent="0.4">
      <c r="A18" s="87"/>
      <c r="B18" s="178" t="s">
        <v>2</v>
      </c>
      <c r="C18" s="169"/>
      <c r="D18" s="169"/>
      <c r="E18" s="169"/>
      <c r="F18" s="169"/>
      <c r="G18" s="169" t="s">
        <v>3</v>
      </c>
      <c r="H18" s="169"/>
      <c r="I18" s="169"/>
      <c r="J18" s="169"/>
      <c r="K18" s="169"/>
      <c r="L18" s="169"/>
      <c r="M18" s="169"/>
      <c r="N18" s="169" t="s">
        <v>4</v>
      </c>
      <c r="O18" s="169"/>
      <c r="P18" s="169"/>
      <c r="Q18" s="169"/>
      <c r="R18" s="169"/>
      <c r="S18" s="169"/>
      <c r="T18" s="169"/>
      <c r="U18" s="169" t="s">
        <v>5</v>
      </c>
      <c r="V18" s="169"/>
      <c r="W18" s="169"/>
      <c r="X18" s="169"/>
      <c r="Y18" s="169"/>
      <c r="Z18" s="169"/>
      <c r="AA18" s="169"/>
      <c r="AB18" s="169" t="s">
        <v>6</v>
      </c>
      <c r="AC18" s="169"/>
      <c r="AD18" s="169"/>
      <c r="AE18" s="169"/>
      <c r="AF18" s="169"/>
      <c r="AG18" s="169"/>
      <c r="AH18" s="169"/>
      <c r="AI18" s="169" t="s">
        <v>7</v>
      </c>
      <c r="AJ18" s="169"/>
      <c r="AK18" s="169"/>
      <c r="AL18" s="169"/>
      <c r="AM18" s="169"/>
      <c r="AN18" s="169"/>
      <c r="AO18" s="171"/>
      <c r="AP18" s="88"/>
    </row>
    <row r="19" spans="1:42" ht="17.25" customHeight="1" thickBot="1" x14ac:dyDescent="0.45">
      <c r="A19" s="87"/>
      <c r="B19" s="179"/>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2"/>
      <c r="AP19" s="88"/>
    </row>
    <row r="20" spans="1:42" ht="17.25" customHeight="1" thickTop="1" x14ac:dyDescent="0.4">
      <c r="A20" s="87"/>
      <c r="B20" s="148" t="s">
        <v>20</v>
      </c>
      <c r="C20" s="149"/>
      <c r="D20" s="149"/>
      <c r="E20" s="149"/>
      <c r="F20" s="149"/>
      <c r="G20" s="161"/>
      <c r="H20" s="161"/>
      <c r="I20" s="161"/>
      <c r="J20" s="161"/>
      <c r="K20" s="161"/>
      <c r="L20" s="161"/>
      <c r="M20" s="161"/>
      <c r="N20" s="173"/>
      <c r="O20" s="173"/>
      <c r="P20" s="173"/>
      <c r="Q20" s="173"/>
      <c r="R20" s="173"/>
      <c r="S20" s="173"/>
      <c r="T20" s="173"/>
      <c r="U20" s="173"/>
      <c r="V20" s="173"/>
      <c r="W20" s="173"/>
      <c r="X20" s="173"/>
      <c r="Y20" s="173"/>
      <c r="Z20" s="173"/>
      <c r="AA20" s="173"/>
      <c r="AB20" s="173"/>
      <c r="AC20" s="173"/>
      <c r="AD20" s="173"/>
      <c r="AE20" s="173"/>
      <c r="AF20" s="173"/>
      <c r="AG20" s="173"/>
      <c r="AH20" s="173"/>
      <c r="AI20" s="174" t="str">
        <f>IF(Sheet3!C14=0,"",Sheet3!C22)</f>
        <v/>
      </c>
      <c r="AJ20" s="174"/>
      <c r="AK20" s="174"/>
      <c r="AL20" s="174"/>
      <c r="AM20" s="174"/>
      <c r="AN20" s="174"/>
      <c r="AO20" s="175"/>
      <c r="AP20" s="88"/>
    </row>
    <row r="21" spans="1:42" ht="17.25" customHeight="1" x14ac:dyDescent="0.4">
      <c r="A21" s="87"/>
      <c r="B21" s="150"/>
      <c r="C21" s="151"/>
      <c r="D21" s="151"/>
      <c r="E21" s="151"/>
      <c r="F21" s="151"/>
      <c r="G21" s="162"/>
      <c r="H21" s="162"/>
      <c r="I21" s="162"/>
      <c r="J21" s="162"/>
      <c r="K21" s="162"/>
      <c r="L21" s="162"/>
      <c r="M21" s="162"/>
      <c r="N21" s="158"/>
      <c r="O21" s="158"/>
      <c r="P21" s="158"/>
      <c r="Q21" s="158"/>
      <c r="R21" s="158"/>
      <c r="S21" s="158"/>
      <c r="T21" s="158"/>
      <c r="U21" s="158"/>
      <c r="V21" s="158"/>
      <c r="W21" s="158"/>
      <c r="X21" s="158"/>
      <c r="Y21" s="158"/>
      <c r="Z21" s="158"/>
      <c r="AA21" s="158"/>
      <c r="AB21" s="158"/>
      <c r="AC21" s="158"/>
      <c r="AD21" s="158"/>
      <c r="AE21" s="158"/>
      <c r="AF21" s="158"/>
      <c r="AG21" s="158"/>
      <c r="AH21" s="158"/>
      <c r="AI21" s="159"/>
      <c r="AJ21" s="159"/>
      <c r="AK21" s="159"/>
      <c r="AL21" s="159"/>
      <c r="AM21" s="159"/>
      <c r="AN21" s="159"/>
      <c r="AO21" s="160"/>
      <c r="AP21" s="88"/>
    </row>
    <row r="22" spans="1:42" ht="17.25" customHeight="1" x14ac:dyDescent="0.4">
      <c r="A22" s="87"/>
      <c r="B22" s="150" t="s">
        <v>15</v>
      </c>
      <c r="C22" s="151"/>
      <c r="D22" s="151"/>
      <c r="E22" s="151"/>
      <c r="F22" s="151"/>
      <c r="G22" s="161"/>
      <c r="H22" s="161"/>
      <c r="I22" s="161"/>
      <c r="J22" s="161"/>
      <c r="K22" s="161"/>
      <c r="L22" s="161"/>
      <c r="M22" s="161"/>
      <c r="N22" s="158"/>
      <c r="O22" s="158"/>
      <c r="P22" s="158"/>
      <c r="Q22" s="158"/>
      <c r="R22" s="158"/>
      <c r="S22" s="158"/>
      <c r="T22" s="158"/>
      <c r="U22" s="158"/>
      <c r="V22" s="158"/>
      <c r="W22" s="158"/>
      <c r="X22" s="158"/>
      <c r="Y22" s="158"/>
      <c r="Z22" s="158"/>
      <c r="AA22" s="158"/>
      <c r="AB22" s="158"/>
      <c r="AC22" s="158"/>
      <c r="AD22" s="158"/>
      <c r="AE22" s="158"/>
      <c r="AF22" s="158"/>
      <c r="AG22" s="158"/>
      <c r="AH22" s="158"/>
      <c r="AI22" s="159" t="str">
        <f>IF(Sheet3!C15=0,"",Sheet3!C23)</f>
        <v/>
      </c>
      <c r="AJ22" s="159"/>
      <c r="AK22" s="159"/>
      <c r="AL22" s="159"/>
      <c r="AM22" s="159"/>
      <c r="AN22" s="159"/>
      <c r="AO22" s="160"/>
      <c r="AP22" s="88"/>
    </row>
    <row r="23" spans="1:42" ht="17.25" customHeight="1" x14ac:dyDescent="0.4">
      <c r="A23" s="87"/>
      <c r="B23" s="150"/>
      <c r="C23" s="151"/>
      <c r="D23" s="151"/>
      <c r="E23" s="151"/>
      <c r="F23" s="151"/>
      <c r="G23" s="162"/>
      <c r="H23" s="162"/>
      <c r="I23" s="162"/>
      <c r="J23" s="162"/>
      <c r="K23" s="162"/>
      <c r="L23" s="162"/>
      <c r="M23" s="162"/>
      <c r="N23" s="158"/>
      <c r="O23" s="158"/>
      <c r="P23" s="158"/>
      <c r="Q23" s="158"/>
      <c r="R23" s="158"/>
      <c r="S23" s="158"/>
      <c r="T23" s="158"/>
      <c r="U23" s="158"/>
      <c r="V23" s="158"/>
      <c r="W23" s="158"/>
      <c r="X23" s="158"/>
      <c r="Y23" s="158"/>
      <c r="Z23" s="158"/>
      <c r="AA23" s="158"/>
      <c r="AB23" s="158"/>
      <c r="AC23" s="158"/>
      <c r="AD23" s="158"/>
      <c r="AE23" s="158"/>
      <c r="AF23" s="158"/>
      <c r="AG23" s="158"/>
      <c r="AH23" s="158"/>
      <c r="AI23" s="159"/>
      <c r="AJ23" s="159"/>
      <c r="AK23" s="159"/>
      <c r="AL23" s="159"/>
      <c r="AM23" s="159"/>
      <c r="AN23" s="159"/>
      <c r="AO23" s="160"/>
      <c r="AP23" s="88"/>
    </row>
    <row r="24" spans="1:42" ht="17.25" customHeight="1" x14ac:dyDescent="0.4">
      <c r="A24" s="87"/>
      <c r="B24" s="150" t="s">
        <v>16</v>
      </c>
      <c r="C24" s="151"/>
      <c r="D24" s="151"/>
      <c r="E24" s="151"/>
      <c r="F24" s="151"/>
      <c r="G24" s="161"/>
      <c r="H24" s="161"/>
      <c r="I24" s="161"/>
      <c r="J24" s="161"/>
      <c r="K24" s="161"/>
      <c r="L24" s="161"/>
      <c r="M24" s="161"/>
      <c r="N24" s="158"/>
      <c r="O24" s="158"/>
      <c r="P24" s="158"/>
      <c r="Q24" s="158"/>
      <c r="R24" s="158"/>
      <c r="S24" s="158"/>
      <c r="T24" s="158"/>
      <c r="U24" s="158"/>
      <c r="V24" s="158"/>
      <c r="W24" s="158"/>
      <c r="X24" s="158"/>
      <c r="Y24" s="158"/>
      <c r="Z24" s="158"/>
      <c r="AA24" s="158"/>
      <c r="AB24" s="158"/>
      <c r="AC24" s="158"/>
      <c r="AD24" s="158"/>
      <c r="AE24" s="158"/>
      <c r="AF24" s="158"/>
      <c r="AG24" s="158"/>
      <c r="AH24" s="158"/>
      <c r="AI24" s="159" t="str">
        <f>IF(Sheet3!C16=0,"",Sheet3!C24)</f>
        <v/>
      </c>
      <c r="AJ24" s="159"/>
      <c r="AK24" s="159"/>
      <c r="AL24" s="159"/>
      <c r="AM24" s="159"/>
      <c r="AN24" s="159"/>
      <c r="AO24" s="160"/>
      <c r="AP24" s="88"/>
    </row>
    <row r="25" spans="1:42" ht="17.25" customHeight="1" x14ac:dyDescent="0.4">
      <c r="A25" s="87"/>
      <c r="B25" s="150"/>
      <c r="C25" s="151"/>
      <c r="D25" s="151"/>
      <c r="E25" s="151"/>
      <c r="F25" s="151"/>
      <c r="G25" s="162"/>
      <c r="H25" s="162"/>
      <c r="I25" s="162"/>
      <c r="J25" s="162"/>
      <c r="K25" s="162"/>
      <c r="L25" s="162"/>
      <c r="M25" s="162"/>
      <c r="N25" s="158"/>
      <c r="O25" s="158"/>
      <c r="P25" s="158"/>
      <c r="Q25" s="158"/>
      <c r="R25" s="158"/>
      <c r="S25" s="158"/>
      <c r="T25" s="158"/>
      <c r="U25" s="158"/>
      <c r="V25" s="158"/>
      <c r="W25" s="158"/>
      <c r="X25" s="158"/>
      <c r="Y25" s="158"/>
      <c r="Z25" s="158"/>
      <c r="AA25" s="158"/>
      <c r="AB25" s="158"/>
      <c r="AC25" s="158"/>
      <c r="AD25" s="158"/>
      <c r="AE25" s="158"/>
      <c r="AF25" s="158"/>
      <c r="AG25" s="158"/>
      <c r="AH25" s="158"/>
      <c r="AI25" s="159"/>
      <c r="AJ25" s="159"/>
      <c r="AK25" s="159"/>
      <c r="AL25" s="159"/>
      <c r="AM25" s="159"/>
      <c r="AN25" s="159"/>
      <c r="AO25" s="160"/>
      <c r="AP25" s="88"/>
    </row>
    <row r="26" spans="1:42" ht="17.25" customHeight="1" x14ac:dyDescent="0.4">
      <c r="A26" s="87"/>
      <c r="B26" s="150" t="s">
        <v>17</v>
      </c>
      <c r="C26" s="151"/>
      <c r="D26" s="151"/>
      <c r="E26" s="151"/>
      <c r="F26" s="151"/>
      <c r="G26" s="161"/>
      <c r="H26" s="161"/>
      <c r="I26" s="161"/>
      <c r="J26" s="161"/>
      <c r="K26" s="161"/>
      <c r="L26" s="161"/>
      <c r="M26" s="161"/>
      <c r="N26" s="158"/>
      <c r="O26" s="158"/>
      <c r="P26" s="158"/>
      <c r="Q26" s="158"/>
      <c r="R26" s="158"/>
      <c r="S26" s="158"/>
      <c r="T26" s="158"/>
      <c r="U26" s="158"/>
      <c r="V26" s="158"/>
      <c r="W26" s="158"/>
      <c r="X26" s="158"/>
      <c r="Y26" s="158"/>
      <c r="Z26" s="158"/>
      <c r="AA26" s="158"/>
      <c r="AB26" s="158"/>
      <c r="AC26" s="158"/>
      <c r="AD26" s="158"/>
      <c r="AE26" s="158"/>
      <c r="AF26" s="158"/>
      <c r="AG26" s="158"/>
      <c r="AH26" s="158"/>
      <c r="AI26" s="159" t="str">
        <f>IF(Sheet3!C17=0,"",Sheet3!C25)</f>
        <v/>
      </c>
      <c r="AJ26" s="159"/>
      <c r="AK26" s="159"/>
      <c r="AL26" s="159"/>
      <c r="AM26" s="159"/>
      <c r="AN26" s="159"/>
      <c r="AO26" s="160"/>
      <c r="AP26" s="88"/>
    </row>
    <row r="27" spans="1:42" ht="17.25" customHeight="1" x14ac:dyDescent="0.4">
      <c r="A27" s="87"/>
      <c r="B27" s="150"/>
      <c r="C27" s="151"/>
      <c r="D27" s="151"/>
      <c r="E27" s="151"/>
      <c r="F27" s="151"/>
      <c r="G27" s="162"/>
      <c r="H27" s="162"/>
      <c r="I27" s="162"/>
      <c r="J27" s="162"/>
      <c r="K27" s="162"/>
      <c r="L27" s="162"/>
      <c r="M27" s="162"/>
      <c r="N27" s="158"/>
      <c r="O27" s="158"/>
      <c r="P27" s="158"/>
      <c r="Q27" s="158"/>
      <c r="R27" s="158"/>
      <c r="S27" s="158"/>
      <c r="T27" s="158"/>
      <c r="U27" s="158"/>
      <c r="V27" s="158"/>
      <c r="W27" s="158"/>
      <c r="X27" s="158"/>
      <c r="Y27" s="158"/>
      <c r="Z27" s="158"/>
      <c r="AA27" s="158"/>
      <c r="AB27" s="158"/>
      <c r="AC27" s="158"/>
      <c r="AD27" s="158"/>
      <c r="AE27" s="158"/>
      <c r="AF27" s="158"/>
      <c r="AG27" s="158"/>
      <c r="AH27" s="158"/>
      <c r="AI27" s="159"/>
      <c r="AJ27" s="159"/>
      <c r="AK27" s="159"/>
      <c r="AL27" s="159"/>
      <c r="AM27" s="159"/>
      <c r="AN27" s="159"/>
      <c r="AO27" s="160"/>
      <c r="AP27" s="88"/>
    </row>
    <row r="28" spans="1:42" ht="17.25" customHeight="1" x14ac:dyDescent="0.4">
      <c r="A28" s="87"/>
      <c r="B28" s="150" t="s">
        <v>18</v>
      </c>
      <c r="C28" s="151"/>
      <c r="D28" s="151"/>
      <c r="E28" s="151"/>
      <c r="F28" s="151"/>
      <c r="G28" s="161"/>
      <c r="H28" s="161"/>
      <c r="I28" s="161"/>
      <c r="J28" s="161"/>
      <c r="K28" s="161"/>
      <c r="L28" s="161"/>
      <c r="M28" s="161"/>
      <c r="N28" s="158"/>
      <c r="O28" s="158"/>
      <c r="P28" s="158"/>
      <c r="Q28" s="158"/>
      <c r="R28" s="158"/>
      <c r="S28" s="158"/>
      <c r="T28" s="158"/>
      <c r="U28" s="158"/>
      <c r="V28" s="158"/>
      <c r="W28" s="158"/>
      <c r="X28" s="158"/>
      <c r="Y28" s="158"/>
      <c r="Z28" s="158"/>
      <c r="AA28" s="158"/>
      <c r="AB28" s="158"/>
      <c r="AC28" s="158"/>
      <c r="AD28" s="158"/>
      <c r="AE28" s="158"/>
      <c r="AF28" s="158"/>
      <c r="AG28" s="158"/>
      <c r="AH28" s="158"/>
      <c r="AI28" s="159" t="str">
        <f>IF(Sheet3!C18=0,"",Sheet3!C26)</f>
        <v/>
      </c>
      <c r="AJ28" s="159"/>
      <c r="AK28" s="159"/>
      <c r="AL28" s="159"/>
      <c r="AM28" s="159"/>
      <c r="AN28" s="159"/>
      <c r="AO28" s="160"/>
      <c r="AP28" s="88"/>
    </row>
    <row r="29" spans="1:42" ht="17.25" customHeight="1" x14ac:dyDescent="0.4">
      <c r="A29" s="87"/>
      <c r="B29" s="150"/>
      <c r="C29" s="151"/>
      <c r="D29" s="151"/>
      <c r="E29" s="151"/>
      <c r="F29" s="151"/>
      <c r="G29" s="162"/>
      <c r="H29" s="162"/>
      <c r="I29" s="162"/>
      <c r="J29" s="162"/>
      <c r="K29" s="162"/>
      <c r="L29" s="162"/>
      <c r="M29" s="162"/>
      <c r="N29" s="158"/>
      <c r="O29" s="158"/>
      <c r="P29" s="158"/>
      <c r="Q29" s="158"/>
      <c r="R29" s="158"/>
      <c r="S29" s="158"/>
      <c r="T29" s="158"/>
      <c r="U29" s="158"/>
      <c r="V29" s="158"/>
      <c r="W29" s="158"/>
      <c r="X29" s="158"/>
      <c r="Y29" s="158"/>
      <c r="Z29" s="158"/>
      <c r="AA29" s="158"/>
      <c r="AB29" s="158"/>
      <c r="AC29" s="158"/>
      <c r="AD29" s="158"/>
      <c r="AE29" s="158"/>
      <c r="AF29" s="158"/>
      <c r="AG29" s="158"/>
      <c r="AH29" s="158"/>
      <c r="AI29" s="159"/>
      <c r="AJ29" s="159"/>
      <c r="AK29" s="159"/>
      <c r="AL29" s="159"/>
      <c r="AM29" s="159"/>
      <c r="AN29" s="159"/>
      <c r="AO29" s="160"/>
      <c r="AP29" s="88"/>
    </row>
    <row r="30" spans="1:42" ht="17.25" customHeight="1" x14ac:dyDescent="0.4">
      <c r="A30" s="87"/>
      <c r="B30" s="150" t="s">
        <v>19</v>
      </c>
      <c r="C30" s="151"/>
      <c r="D30" s="151"/>
      <c r="E30" s="151"/>
      <c r="F30" s="151"/>
      <c r="G30" s="161"/>
      <c r="H30" s="161"/>
      <c r="I30" s="161"/>
      <c r="J30" s="161"/>
      <c r="K30" s="161"/>
      <c r="L30" s="161"/>
      <c r="M30" s="161"/>
      <c r="N30" s="158"/>
      <c r="O30" s="158"/>
      <c r="P30" s="158"/>
      <c r="Q30" s="158"/>
      <c r="R30" s="158"/>
      <c r="S30" s="158"/>
      <c r="T30" s="158"/>
      <c r="U30" s="158"/>
      <c r="V30" s="158"/>
      <c r="W30" s="158"/>
      <c r="X30" s="158"/>
      <c r="Y30" s="158"/>
      <c r="Z30" s="158"/>
      <c r="AA30" s="158"/>
      <c r="AB30" s="158"/>
      <c r="AC30" s="158"/>
      <c r="AD30" s="158"/>
      <c r="AE30" s="158"/>
      <c r="AF30" s="158"/>
      <c r="AG30" s="158"/>
      <c r="AH30" s="158"/>
      <c r="AI30" s="159" t="str">
        <f>IF(Sheet3!C19=0,"",Sheet3!C27)</f>
        <v/>
      </c>
      <c r="AJ30" s="159"/>
      <c r="AK30" s="159"/>
      <c r="AL30" s="159"/>
      <c r="AM30" s="159"/>
      <c r="AN30" s="159"/>
      <c r="AO30" s="160"/>
      <c r="AP30" s="88"/>
    </row>
    <row r="31" spans="1:42" ht="17.25" customHeight="1" thickBot="1" x14ac:dyDescent="0.45">
      <c r="A31" s="87"/>
      <c r="B31" s="216"/>
      <c r="C31" s="217"/>
      <c r="D31" s="217"/>
      <c r="E31" s="217"/>
      <c r="F31" s="217"/>
      <c r="G31" s="162"/>
      <c r="H31" s="162"/>
      <c r="I31" s="162"/>
      <c r="J31" s="162"/>
      <c r="K31" s="162"/>
      <c r="L31" s="162"/>
      <c r="M31" s="162"/>
      <c r="N31" s="176"/>
      <c r="O31" s="176"/>
      <c r="P31" s="176"/>
      <c r="Q31" s="176"/>
      <c r="R31" s="176"/>
      <c r="S31" s="176"/>
      <c r="T31" s="176"/>
      <c r="U31" s="176"/>
      <c r="V31" s="176"/>
      <c r="W31" s="176"/>
      <c r="X31" s="176"/>
      <c r="Y31" s="176"/>
      <c r="Z31" s="176"/>
      <c r="AA31" s="176"/>
      <c r="AB31" s="176"/>
      <c r="AC31" s="176"/>
      <c r="AD31" s="176"/>
      <c r="AE31" s="176"/>
      <c r="AF31" s="176"/>
      <c r="AG31" s="176"/>
      <c r="AH31" s="176"/>
      <c r="AI31" s="159"/>
      <c r="AJ31" s="159"/>
      <c r="AK31" s="159"/>
      <c r="AL31" s="159"/>
      <c r="AM31" s="159"/>
      <c r="AN31" s="159"/>
      <c r="AO31" s="160"/>
      <c r="AP31" s="88"/>
    </row>
    <row r="32" spans="1:42" ht="17.25" customHeight="1" thickTop="1" x14ac:dyDescent="0.4">
      <c r="A32" s="87"/>
      <c r="B32" s="197" t="s">
        <v>187</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88"/>
    </row>
    <row r="33" spans="1:42" ht="17.25" customHeight="1" x14ac:dyDescent="0.4">
      <c r="A33" s="87"/>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88"/>
    </row>
    <row r="34" spans="1:42" ht="17.25" customHeight="1" x14ac:dyDescent="0.4">
      <c r="A34" s="8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88"/>
    </row>
    <row r="35" spans="1:42" ht="17.25" customHeight="1" x14ac:dyDescent="0.4">
      <c r="A35" s="87"/>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88"/>
    </row>
    <row r="36" spans="1:42" ht="17.25" customHeight="1" thickBot="1" x14ac:dyDescent="0.45">
      <c r="A36" s="87"/>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88"/>
    </row>
    <row r="37" spans="1:42" ht="17.25" customHeight="1" thickTop="1" x14ac:dyDescent="0.4">
      <c r="A37" s="87"/>
      <c r="B37" s="152" t="s">
        <v>14</v>
      </c>
      <c r="C37" s="153"/>
      <c r="D37" s="153"/>
      <c r="E37" s="153"/>
      <c r="F37" s="154"/>
      <c r="G37" s="93"/>
      <c r="H37" s="136" t="s">
        <v>190</v>
      </c>
      <c r="I37" s="136"/>
      <c r="J37" s="136"/>
      <c r="K37" s="136"/>
      <c r="L37" s="136"/>
      <c r="M37" s="136"/>
      <c r="N37" s="136"/>
      <c r="O37" s="136"/>
      <c r="P37" s="136"/>
      <c r="Q37" s="136"/>
      <c r="R37" s="136"/>
      <c r="S37" s="136"/>
      <c r="T37" s="136"/>
      <c r="U37" s="136"/>
      <c r="V37" s="94"/>
      <c r="W37" s="152" t="s">
        <v>27</v>
      </c>
      <c r="X37" s="153"/>
      <c r="Y37" s="153"/>
      <c r="Z37" s="153"/>
      <c r="AA37" s="154"/>
      <c r="AB37" s="93"/>
      <c r="AC37" s="136" t="s">
        <v>31</v>
      </c>
      <c r="AD37" s="136"/>
      <c r="AE37" s="136"/>
      <c r="AF37" s="136"/>
      <c r="AG37" s="136"/>
      <c r="AH37" s="136"/>
      <c r="AI37" s="136"/>
      <c r="AJ37" s="136"/>
      <c r="AK37" s="136"/>
      <c r="AL37" s="136"/>
      <c r="AM37" s="136"/>
      <c r="AN37" s="136"/>
      <c r="AO37" s="136"/>
      <c r="AP37" s="88"/>
    </row>
    <row r="38" spans="1:42" ht="17.25" customHeight="1" thickBot="1" x14ac:dyDescent="0.45">
      <c r="A38" s="87"/>
      <c r="B38" s="155"/>
      <c r="C38" s="156"/>
      <c r="D38" s="156"/>
      <c r="E38" s="156"/>
      <c r="F38" s="157"/>
      <c r="G38" s="95"/>
      <c r="H38" s="137"/>
      <c r="I38" s="137"/>
      <c r="J38" s="137"/>
      <c r="K38" s="137"/>
      <c r="L38" s="137"/>
      <c r="M38" s="137"/>
      <c r="N38" s="137"/>
      <c r="O38" s="137"/>
      <c r="P38" s="137"/>
      <c r="Q38" s="137"/>
      <c r="R38" s="137"/>
      <c r="S38" s="137"/>
      <c r="T38" s="137"/>
      <c r="U38" s="137"/>
      <c r="V38" s="94"/>
      <c r="W38" s="155"/>
      <c r="X38" s="156"/>
      <c r="Y38" s="156"/>
      <c r="Z38" s="156"/>
      <c r="AA38" s="157"/>
      <c r="AB38" s="96"/>
      <c r="AC38" s="137"/>
      <c r="AD38" s="137"/>
      <c r="AE38" s="137"/>
      <c r="AF38" s="137"/>
      <c r="AG38" s="137"/>
      <c r="AH38" s="137"/>
      <c r="AI38" s="137"/>
      <c r="AJ38" s="137"/>
      <c r="AK38" s="137"/>
      <c r="AL38" s="137"/>
      <c r="AM38" s="137"/>
      <c r="AN38" s="137"/>
      <c r="AO38" s="137"/>
      <c r="AP38" s="88"/>
    </row>
    <row r="39" spans="1:42" ht="17.25" customHeight="1" thickTop="1" x14ac:dyDescent="0.4">
      <c r="A39" s="87"/>
      <c r="B39" s="199" t="s">
        <v>186</v>
      </c>
      <c r="C39" s="200"/>
      <c r="D39" s="200"/>
      <c r="E39" s="200"/>
      <c r="F39" s="200"/>
      <c r="G39" s="200"/>
      <c r="H39" s="200"/>
      <c r="I39" s="200"/>
      <c r="J39" s="200"/>
      <c r="K39" s="200"/>
      <c r="L39" s="200"/>
      <c r="M39" s="200"/>
      <c r="N39" s="200"/>
      <c r="O39" s="200"/>
      <c r="P39" s="200"/>
      <c r="Q39" s="200"/>
      <c r="R39" s="200"/>
      <c r="S39" s="200"/>
      <c r="T39" s="200"/>
      <c r="U39" s="201"/>
      <c r="V39" s="97"/>
      <c r="W39" s="220" t="s">
        <v>28</v>
      </c>
      <c r="X39" s="221"/>
      <c r="Y39" s="221"/>
      <c r="Z39" s="221"/>
      <c r="AA39" s="221"/>
      <c r="AB39" s="214"/>
      <c r="AC39" s="214"/>
      <c r="AD39" s="214"/>
      <c r="AE39" s="214"/>
      <c r="AF39" s="221" t="s">
        <v>29</v>
      </c>
      <c r="AG39" s="221"/>
      <c r="AH39" s="221"/>
      <c r="AI39" s="221"/>
      <c r="AJ39" s="221"/>
      <c r="AK39" s="142">
        <f>Sheet2!I17</f>
        <v>12</v>
      </c>
      <c r="AL39" s="143"/>
      <c r="AM39" s="143"/>
      <c r="AN39" s="143"/>
      <c r="AO39" s="144"/>
      <c r="AP39" s="88"/>
    </row>
    <row r="40" spans="1:42" ht="17.25" customHeight="1" thickBot="1" x14ac:dyDescent="0.45">
      <c r="A40" s="87"/>
      <c r="B40" s="202"/>
      <c r="C40" s="203"/>
      <c r="D40" s="203"/>
      <c r="E40" s="203"/>
      <c r="F40" s="203"/>
      <c r="G40" s="203"/>
      <c r="H40" s="203"/>
      <c r="I40" s="203"/>
      <c r="J40" s="203"/>
      <c r="K40" s="203"/>
      <c r="L40" s="203"/>
      <c r="M40" s="203"/>
      <c r="N40" s="203"/>
      <c r="O40" s="203"/>
      <c r="P40" s="203"/>
      <c r="Q40" s="203"/>
      <c r="R40" s="203"/>
      <c r="S40" s="203"/>
      <c r="T40" s="203"/>
      <c r="U40" s="204"/>
      <c r="V40" s="97"/>
      <c r="W40" s="222"/>
      <c r="X40" s="223"/>
      <c r="Y40" s="223"/>
      <c r="Z40" s="223"/>
      <c r="AA40" s="223"/>
      <c r="AB40" s="215"/>
      <c r="AC40" s="215"/>
      <c r="AD40" s="215"/>
      <c r="AE40" s="215"/>
      <c r="AF40" s="223"/>
      <c r="AG40" s="223"/>
      <c r="AH40" s="223"/>
      <c r="AI40" s="223"/>
      <c r="AJ40" s="223"/>
      <c r="AK40" s="145"/>
      <c r="AL40" s="146"/>
      <c r="AM40" s="146"/>
      <c r="AN40" s="146"/>
      <c r="AO40" s="147"/>
      <c r="AP40" s="88"/>
    </row>
    <row r="41" spans="1:42" ht="17.25" customHeight="1" thickTop="1" x14ac:dyDescent="0.4">
      <c r="A41" s="87"/>
      <c r="B41" s="202"/>
      <c r="C41" s="203"/>
      <c r="D41" s="203"/>
      <c r="E41" s="203"/>
      <c r="F41" s="203"/>
      <c r="G41" s="203"/>
      <c r="H41" s="203"/>
      <c r="I41" s="203"/>
      <c r="J41" s="203"/>
      <c r="K41" s="203"/>
      <c r="L41" s="203"/>
      <c r="M41" s="203"/>
      <c r="N41" s="203"/>
      <c r="O41" s="203"/>
      <c r="P41" s="203"/>
      <c r="Q41" s="203"/>
      <c r="R41" s="203"/>
      <c r="S41" s="203"/>
      <c r="T41" s="203"/>
      <c r="U41" s="204"/>
      <c r="V41" s="97"/>
      <c r="W41" s="220" t="s">
        <v>30</v>
      </c>
      <c r="X41" s="221"/>
      <c r="Y41" s="221"/>
      <c r="Z41" s="221"/>
      <c r="AA41" s="221"/>
      <c r="AB41" s="205" t="str">
        <f>Sheet2!J17</f>
        <v>令和8年4月</v>
      </c>
      <c r="AC41" s="138"/>
      <c r="AD41" s="138"/>
      <c r="AE41" s="138"/>
      <c r="AF41" s="138"/>
      <c r="AG41" s="138"/>
      <c r="AH41" s="138" t="str">
        <f>IF(AJ41="","","～")</f>
        <v>～</v>
      </c>
      <c r="AI41" s="138"/>
      <c r="AJ41" s="138" t="str">
        <f>IF(Sheet2!J17=Sheet2!J15,"",Sheet2!J15)</f>
        <v>令和9年3月</v>
      </c>
      <c r="AK41" s="138"/>
      <c r="AL41" s="138"/>
      <c r="AM41" s="138"/>
      <c r="AN41" s="138"/>
      <c r="AO41" s="139"/>
      <c r="AP41" s="88"/>
    </row>
    <row r="42" spans="1:42" ht="17.25" customHeight="1" thickBot="1" x14ac:dyDescent="0.45">
      <c r="A42" s="87"/>
      <c r="B42" s="202"/>
      <c r="C42" s="203"/>
      <c r="D42" s="203"/>
      <c r="E42" s="203"/>
      <c r="F42" s="203"/>
      <c r="G42" s="203"/>
      <c r="H42" s="203"/>
      <c r="I42" s="203"/>
      <c r="J42" s="203"/>
      <c r="K42" s="203"/>
      <c r="L42" s="203"/>
      <c r="M42" s="203"/>
      <c r="N42" s="203"/>
      <c r="O42" s="203"/>
      <c r="P42" s="203"/>
      <c r="Q42" s="203"/>
      <c r="R42" s="203"/>
      <c r="S42" s="203"/>
      <c r="T42" s="203"/>
      <c r="U42" s="204"/>
      <c r="V42" s="97"/>
      <c r="W42" s="222"/>
      <c r="X42" s="223"/>
      <c r="Y42" s="223"/>
      <c r="Z42" s="223"/>
      <c r="AA42" s="223"/>
      <c r="AB42" s="206"/>
      <c r="AC42" s="140"/>
      <c r="AD42" s="140"/>
      <c r="AE42" s="140"/>
      <c r="AF42" s="140"/>
      <c r="AG42" s="140"/>
      <c r="AH42" s="140"/>
      <c r="AI42" s="140"/>
      <c r="AJ42" s="140"/>
      <c r="AK42" s="140"/>
      <c r="AL42" s="140"/>
      <c r="AM42" s="140"/>
      <c r="AN42" s="140"/>
      <c r="AO42" s="141"/>
      <c r="AP42" s="88"/>
    </row>
    <row r="43" spans="1:42" ht="17.25" customHeight="1" thickTop="1" x14ac:dyDescent="0.4">
      <c r="A43" s="87"/>
      <c r="B43" s="224" t="s">
        <v>21</v>
      </c>
      <c r="C43" s="225"/>
      <c r="D43" s="225"/>
      <c r="E43" s="225"/>
      <c r="F43" s="225"/>
      <c r="G43" s="193"/>
      <c r="H43" s="193"/>
      <c r="I43" s="193"/>
      <c r="J43" s="193"/>
      <c r="K43" s="193"/>
      <c r="L43" s="193"/>
      <c r="M43" s="193"/>
      <c r="N43" s="193"/>
      <c r="O43" s="193"/>
      <c r="P43" s="193"/>
      <c r="Q43" s="193"/>
      <c r="R43" s="193"/>
      <c r="S43" s="193"/>
      <c r="T43" s="193"/>
      <c r="U43" s="194"/>
      <c r="V43" s="97"/>
      <c r="W43" s="163" t="s">
        <v>189</v>
      </c>
      <c r="X43" s="163"/>
      <c r="Y43" s="163"/>
      <c r="Z43" s="163"/>
      <c r="AA43" s="163"/>
      <c r="AB43" s="163"/>
      <c r="AC43" s="163"/>
      <c r="AD43" s="163"/>
      <c r="AE43" s="163"/>
      <c r="AF43" s="163"/>
      <c r="AG43" s="163"/>
      <c r="AH43" s="163"/>
      <c r="AI43" s="163"/>
      <c r="AJ43" s="163"/>
      <c r="AK43" s="163"/>
      <c r="AL43" s="163"/>
      <c r="AM43" s="163"/>
      <c r="AN43" s="163"/>
      <c r="AO43" s="163"/>
      <c r="AP43" s="88"/>
    </row>
    <row r="44" spans="1:42" ht="17.25" customHeight="1" x14ac:dyDescent="0.4">
      <c r="A44" s="87"/>
      <c r="B44" s="150"/>
      <c r="C44" s="151"/>
      <c r="D44" s="151"/>
      <c r="E44" s="151"/>
      <c r="F44" s="151"/>
      <c r="G44" s="195"/>
      <c r="H44" s="195"/>
      <c r="I44" s="195"/>
      <c r="J44" s="195"/>
      <c r="K44" s="195"/>
      <c r="L44" s="195"/>
      <c r="M44" s="195"/>
      <c r="N44" s="195"/>
      <c r="O44" s="195"/>
      <c r="P44" s="195"/>
      <c r="Q44" s="195"/>
      <c r="R44" s="195"/>
      <c r="S44" s="195"/>
      <c r="T44" s="195"/>
      <c r="U44" s="196"/>
      <c r="V44" s="97"/>
      <c r="W44" s="164"/>
      <c r="X44" s="164"/>
      <c r="Y44" s="164"/>
      <c r="Z44" s="164"/>
      <c r="AA44" s="164"/>
      <c r="AB44" s="164"/>
      <c r="AC44" s="164"/>
      <c r="AD44" s="164"/>
      <c r="AE44" s="164"/>
      <c r="AF44" s="164"/>
      <c r="AG44" s="164"/>
      <c r="AH44" s="164"/>
      <c r="AI44" s="164"/>
      <c r="AJ44" s="164"/>
      <c r="AK44" s="164"/>
      <c r="AL44" s="164"/>
      <c r="AM44" s="164"/>
      <c r="AN44" s="164"/>
      <c r="AO44" s="164"/>
      <c r="AP44" s="88"/>
    </row>
    <row r="45" spans="1:42" ht="17.25" customHeight="1" x14ac:dyDescent="0.4">
      <c r="A45" s="87"/>
      <c r="B45" s="150" t="s">
        <v>22</v>
      </c>
      <c r="C45" s="151"/>
      <c r="D45" s="151"/>
      <c r="E45" s="151"/>
      <c r="F45" s="151"/>
      <c r="G45" s="195"/>
      <c r="H45" s="195"/>
      <c r="I45" s="195"/>
      <c r="J45" s="195"/>
      <c r="K45" s="195"/>
      <c r="L45" s="195"/>
      <c r="M45" s="195"/>
      <c r="N45" s="195"/>
      <c r="O45" s="195"/>
      <c r="P45" s="195"/>
      <c r="Q45" s="195"/>
      <c r="R45" s="195"/>
      <c r="S45" s="195"/>
      <c r="T45" s="195"/>
      <c r="U45" s="196"/>
      <c r="V45" s="97"/>
      <c r="W45" s="164"/>
      <c r="X45" s="164"/>
      <c r="Y45" s="164"/>
      <c r="Z45" s="164"/>
      <c r="AA45" s="164"/>
      <c r="AB45" s="164"/>
      <c r="AC45" s="164"/>
      <c r="AD45" s="164"/>
      <c r="AE45" s="164"/>
      <c r="AF45" s="164"/>
      <c r="AG45" s="164"/>
      <c r="AH45" s="164"/>
      <c r="AI45" s="164"/>
      <c r="AJ45" s="164"/>
      <c r="AK45" s="164"/>
      <c r="AL45" s="164"/>
      <c r="AM45" s="164"/>
      <c r="AN45" s="164"/>
      <c r="AO45" s="164"/>
      <c r="AP45" s="88"/>
    </row>
    <row r="46" spans="1:42" ht="17.25" customHeight="1" x14ac:dyDescent="0.4">
      <c r="A46" s="87"/>
      <c r="B46" s="150"/>
      <c r="C46" s="151"/>
      <c r="D46" s="151"/>
      <c r="E46" s="151"/>
      <c r="F46" s="151"/>
      <c r="G46" s="195"/>
      <c r="H46" s="195"/>
      <c r="I46" s="195"/>
      <c r="J46" s="195"/>
      <c r="K46" s="195"/>
      <c r="L46" s="195"/>
      <c r="M46" s="195"/>
      <c r="N46" s="195"/>
      <c r="O46" s="195"/>
      <c r="P46" s="195"/>
      <c r="Q46" s="195"/>
      <c r="R46" s="195"/>
      <c r="S46" s="195"/>
      <c r="T46" s="195"/>
      <c r="U46" s="196"/>
      <c r="V46" s="97"/>
      <c r="W46" s="98"/>
      <c r="X46" s="98"/>
      <c r="Y46" s="98"/>
      <c r="Z46" s="98"/>
      <c r="AA46" s="98"/>
      <c r="AB46" s="98"/>
      <c r="AC46" s="98"/>
      <c r="AD46" s="98"/>
      <c r="AE46" s="98"/>
      <c r="AF46" s="98"/>
      <c r="AG46" s="98"/>
      <c r="AH46" s="98"/>
      <c r="AI46" s="98"/>
      <c r="AJ46" s="98"/>
      <c r="AK46" s="98"/>
      <c r="AL46" s="98"/>
      <c r="AM46" s="98"/>
      <c r="AN46" s="98"/>
      <c r="AO46" s="97"/>
      <c r="AP46" s="88"/>
    </row>
    <row r="47" spans="1:42" ht="17.25" customHeight="1" x14ac:dyDescent="0.4">
      <c r="A47" s="87"/>
      <c r="B47" s="150" t="s">
        <v>23</v>
      </c>
      <c r="C47" s="151"/>
      <c r="D47" s="151"/>
      <c r="E47" s="151"/>
      <c r="F47" s="151"/>
      <c r="G47" s="195"/>
      <c r="H47" s="195"/>
      <c r="I47" s="195"/>
      <c r="J47" s="195"/>
      <c r="K47" s="195"/>
      <c r="L47" s="195"/>
      <c r="M47" s="195"/>
      <c r="N47" s="195"/>
      <c r="O47" s="195"/>
      <c r="P47" s="195"/>
      <c r="Q47" s="195"/>
      <c r="R47" s="195"/>
      <c r="S47" s="195"/>
      <c r="T47" s="195"/>
      <c r="U47" s="196"/>
      <c r="V47" s="97"/>
      <c r="W47" s="98"/>
      <c r="X47" s="98"/>
      <c r="Y47" s="98"/>
      <c r="Z47" s="98"/>
      <c r="AA47" s="98"/>
      <c r="AB47" s="98"/>
      <c r="AC47" s="98"/>
      <c r="AD47" s="98"/>
      <c r="AE47" s="98"/>
      <c r="AF47" s="98"/>
      <c r="AG47" s="98"/>
      <c r="AH47" s="98"/>
      <c r="AI47" s="98"/>
      <c r="AJ47" s="98"/>
      <c r="AK47" s="98"/>
      <c r="AL47" s="98"/>
      <c r="AM47" s="98"/>
      <c r="AN47" s="98"/>
      <c r="AO47" s="97"/>
      <c r="AP47" s="88"/>
    </row>
    <row r="48" spans="1:42" ht="17.25" customHeight="1" x14ac:dyDescent="0.4">
      <c r="A48" s="87"/>
      <c r="B48" s="150"/>
      <c r="C48" s="151"/>
      <c r="D48" s="151"/>
      <c r="E48" s="151"/>
      <c r="F48" s="151"/>
      <c r="G48" s="195"/>
      <c r="H48" s="195"/>
      <c r="I48" s="195"/>
      <c r="J48" s="195"/>
      <c r="K48" s="195"/>
      <c r="L48" s="195"/>
      <c r="M48" s="195"/>
      <c r="N48" s="195"/>
      <c r="O48" s="195"/>
      <c r="P48" s="195"/>
      <c r="Q48" s="195"/>
      <c r="R48" s="195"/>
      <c r="S48" s="195"/>
      <c r="T48" s="195"/>
      <c r="U48" s="196"/>
      <c r="V48" s="97"/>
      <c r="W48" s="97"/>
      <c r="X48" s="97"/>
      <c r="Y48" s="97"/>
      <c r="Z48" s="97"/>
      <c r="AA48" s="97"/>
      <c r="AB48" s="97"/>
      <c r="AC48" s="97"/>
      <c r="AD48" s="97"/>
      <c r="AE48" s="97"/>
      <c r="AF48" s="97"/>
      <c r="AG48" s="97"/>
      <c r="AH48" s="97"/>
      <c r="AI48" s="97"/>
      <c r="AJ48" s="97"/>
      <c r="AK48" s="97"/>
      <c r="AL48" s="97"/>
      <c r="AM48" s="97"/>
      <c r="AN48" s="97"/>
      <c r="AO48" s="97"/>
      <c r="AP48" s="88"/>
    </row>
    <row r="49" spans="1:42" ht="17.25" customHeight="1" x14ac:dyDescent="0.4">
      <c r="A49" s="87"/>
      <c r="B49" s="150" t="s">
        <v>24</v>
      </c>
      <c r="C49" s="151"/>
      <c r="D49" s="151"/>
      <c r="E49" s="151"/>
      <c r="F49" s="151"/>
      <c r="G49" s="195"/>
      <c r="H49" s="195"/>
      <c r="I49" s="195"/>
      <c r="J49" s="195"/>
      <c r="K49" s="195"/>
      <c r="L49" s="195"/>
      <c r="M49" s="195"/>
      <c r="N49" s="195"/>
      <c r="O49" s="195"/>
      <c r="P49" s="195"/>
      <c r="Q49" s="195"/>
      <c r="R49" s="195"/>
      <c r="S49" s="195"/>
      <c r="T49" s="195"/>
      <c r="U49" s="196"/>
      <c r="V49" s="97"/>
      <c r="W49" s="97"/>
      <c r="X49" s="97"/>
      <c r="Y49" s="97"/>
      <c r="Z49" s="97"/>
      <c r="AA49" s="97"/>
      <c r="AB49" s="97"/>
      <c r="AC49" s="97"/>
      <c r="AD49" s="97"/>
      <c r="AE49" s="97"/>
      <c r="AF49" s="97"/>
      <c r="AG49" s="97"/>
      <c r="AH49" s="97"/>
      <c r="AI49" s="97"/>
      <c r="AJ49" s="97"/>
      <c r="AK49" s="97"/>
      <c r="AL49" s="97"/>
      <c r="AM49" s="97"/>
      <c r="AN49" s="97"/>
      <c r="AO49" s="97"/>
      <c r="AP49" s="88"/>
    </row>
    <row r="50" spans="1:42" ht="17.25" customHeight="1" x14ac:dyDescent="0.4">
      <c r="A50" s="87"/>
      <c r="B50" s="150"/>
      <c r="C50" s="151"/>
      <c r="D50" s="151"/>
      <c r="E50" s="151"/>
      <c r="F50" s="151"/>
      <c r="G50" s="195"/>
      <c r="H50" s="195"/>
      <c r="I50" s="195"/>
      <c r="J50" s="195"/>
      <c r="K50" s="195"/>
      <c r="L50" s="195"/>
      <c r="M50" s="195"/>
      <c r="N50" s="195"/>
      <c r="O50" s="195"/>
      <c r="P50" s="195"/>
      <c r="Q50" s="195"/>
      <c r="R50" s="195"/>
      <c r="S50" s="195"/>
      <c r="T50" s="195"/>
      <c r="U50" s="196"/>
      <c r="V50" s="97"/>
      <c r="W50" s="97"/>
      <c r="X50" s="97"/>
      <c r="Y50" s="97"/>
      <c r="Z50" s="97"/>
      <c r="AA50" s="97"/>
      <c r="AB50" s="97"/>
      <c r="AC50" s="97"/>
      <c r="AD50" s="97"/>
      <c r="AE50" s="97"/>
      <c r="AF50" s="97"/>
      <c r="AG50" s="97"/>
      <c r="AH50" s="97"/>
      <c r="AI50" s="97"/>
      <c r="AJ50" s="97"/>
      <c r="AK50" s="97"/>
      <c r="AL50" s="97"/>
      <c r="AM50" s="97"/>
      <c r="AN50" s="97"/>
      <c r="AO50" s="97"/>
      <c r="AP50" s="88"/>
    </row>
    <row r="51" spans="1:42" ht="17.25" customHeight="1" x14ac:dyDescent="0.4">
      <c r="A51" s="87"/>
      <c r="B51" s="150" t="s">
        <v>25</v>
      </c>
      <c r="C51" s="151"/>
      <c r="D51" s="151"/>
      <c r="E51" s="151"/>
      <c r="F51" s="151"/>
      <c r="G51" s="195"/>
      <c r="H51" s="195"/>
      <c r="I51" s="195"/>
      <c r="J51" s="195"/>
      <c r="K51" s="195"/>
      <c r="L51" s="195"/>
      <c r="M51" s="195"/>
      <c r="N51" s="195"/>
      <c r="O51" s="195"/>
      <c r="P51" s="195"/>
      <c r="Q51" s="195"/>
      <c r="R51" s="195"/>
      <c r="S51" s="195"/>
      <c r="T51" s="195"/>
      <c r="U51" s="196"/>
      <c r="V51" s="97"/>
      <c r="W51" s="97"/>
      <c r="X51" s="97"/>
      <c r="Y51" s="97"/>
      <c r="Z51" s="97"/>
      <c r="AA51" s="97"/>
      <c r="AB51" s="97"/>
      <c r="AC51" s="97"/>
      <c r="AD51" s="97"/>
      <c r="AE51" s="97"/>
      <c r="AF51" s="97"/>
      <c r="AG51" s="97"/>
      <c r="AH51" s="97"/>
      <c r="AI51" s="97"/>
      <c r="AJ51" s="97"/>
      <c r="AK51" s="97"/>
      <c r="AL51" s="97"/>
      <c r="AM51" s="97"/>
      <c r="AN51" s="97"/>
      <c r="AO51" s="97"/>
      <c r="AP51" s="88"/>
    </row>
    <row r="52" spans="1:42" ht="17.25" customHeight="1" x14ac:dyDescent="0.4">
      <c r="A52" s="87"/>
      <c r="B52" s="150"/>
      <c r="C52" s="151"/>
      <c r="D52" s="151"/>
      <c r="E52" s="151"/>
      <c r="F52" s="151"/>
      <c r="G52" s="195"/>
      <c r="H52" s="195"/>
      <c r="I52" s="195"/>
      <c r="J52" s="195"/>
      <c r="K52" s="195"/>
      <c r="L52" s="195"/>
      <c r="M52" s="195"/>
      <c r="N52" s="195"/>
      <c r="O52" s="195"/>
      <c r="P52" s="195"/>
      <c r="Q52" s="195"/>
      <c r="R52" s="195"/>
      <c r="S52" s="195"/>
      <c r="T52" s="195"/>
      <c r="U52" s="196"/>
      <c r="V52" s="97"/>
      <c r="W52" s="97"/>
      <c r="X52" s="97"/>
      <c r="Y52" s="97"/>
      <c r="Z52" s="97"/>
      <c r="AA52" s="97"/>
      <c r="AB52" s="97"/>
      <c r="AC52" s="97"/>
      <c r="AD52" s="97"/>
      <c r="AE52" s="97"/>
      <c r="AF52" s="97"/>
      <c r="AG52" s="97"/>
      <c r="AH52" s="97"/>
      <c r="AI52" s="97"/>
      <c r="AJ52" s="97"/>
      <c r="AK52" s="97"/>
      <c r="AL52" s="97"/>
      <c r="AM52" s="97"/>
      <c r="AN52" s="97"/>
      <c r="AO52" s="97"/>
      <c r="AP52" s="88"/>
    </row>
    <row r="53" spans="1:42" ht="17.25" customHeight="1" x14ac:dyDescent="0.4">
      <c r="A53" s="87"/>
      <c r="B53" s="150" t="s">
        <v>26</v>
      </c>
      <c r="C53" s="151"/>
      <c r="D53" s="151"/>
      <c r="E53" s="151"/>
      <c r="F53" s="151"/>
      <c r="G53" s="195"/>
      <c r="H53" s="195"/>
      <c r="I53" s="195"/>
      <c r="J53" s="195"/>
      <c r="K53" s="195"/>
      <c r="L53" s="195"/>
      <c r="M53" s="195"/>
      <c r="N53" s="195"/>
      <c r="O53" s="195"/>
      <c r="P53" s="195"/>
      <c r="Q53" s="195"/>
      <c r="R53" s="195"/>
      <c r="S53" s="195"/>
      <c r="T53" s="195"/>
      <c r="U53" s="196"/>
      <c r="V53" s="97"/>
      <c r="W53" s="97"/>
      <c r="X53" s="97"/>
      <c r="Y53" s="97"/>
      <c r="Z53" s="97"/>
      <c r="AA53" s="97"/>
      <c r="AB53" s="97"/>
      <c r="AC53" s="97"/>
      <c r="AD53" s="97"/>
      <c r="AE53" s="97"/>
      <c r="AF53" s="97"/>
      <c r="AG53" s="97"/>
      <c r="AH53" s="97"/>
      <c r="AI53" s="97"/>
      <c r="AJ53" s="97"/>
      <c r="AK53" s="97"/>
      <c r="AL53" s="97"/>
      <c r="AM53" s="97"/>
      <c r="AN53" s="97"/>
      <c r="AO53" s="97"/>
      <c r="AP53" s="88"/>
    </row>
    <row r="54" spans="1:42" ht="17.25" customHeight="1" thickBot="1" x14ac:dyDescent="0.45">
      <c r="A54" s="87"/>
      <c r="B54" s="216"/>
      <c r="C54" s="217"/>
      <c r="D54" s="217"/>
      <c r="E54" s="217"/>
      <c r="F54" s="217"/>
      <c r="G54" s="218"/>
      <c r="H54" s="218"/>
      <c r="I54" s="218"/>
      <c r="J54" s="218"/>
      <c r="K54" s="218"/>
      <c r="L54" s="218"/>
      <c r="M54" s="218"/>
      <c r="N54" s="218"/>
      <c r="O54" s="218"/>
      <c r="P54" s="218"/>
      <c r="Q54" s="218"/>
      <c r="R54" s="218"/>
      <c r="S54" s="218"/>
      <c r="T54" s="218"/>
      <c r="U54" s="219"/>
      <c r="V54" s="97"/>
      <c r="W54" s="97"/>
      <c r="X54" s="97"/>
      <c r="Y54" s="97"/>
      <c r="Z54" s="97"/>
      <c r="AA54" s="97"/>
      <c r="AB54" s="97"/>
      <c r="AC54" s="97"/>
      <c r="AD54" s="97"/>
      <c r="AE54" s="97"/>
      <c r="AF54" s="97"/>
      <c r="AG54" s="97"/>
      <c r="AH54" s="97"/>
      <c r="AI54" s="97"/>
      <c r="AJ54" s="97"/>
      <c r="AK54" s="97"/>
      <c r="AL54" s="97"/>
      <c r="AM54" s="97"/>
      <c r="AN54" s="97"/>
      <c r="AO54" s="97"/>
      <c r="AP54" s="88"/>
    </row>
    <row r="55" spans="1:42" ht="17.25" customHeight="1" thickTop="1" x14ac:dyDescent="0.4">
      <c r="A55" s="87"/>
      <c r="B55" s="198" t="s">
        <v>188</v>
      </c>
      <c r="C55" s="198"/>
      <c r="D55" s="198"/>
      <c r="E55" s="198"/>
      <c r="F55" s="198"/>
      <c r="G55" s="198"/>
      <c r="H55" s="198"/>
      <c r="I55" s="198"/>
      <c r="J55" s="198"/>
      <c r="K55" s="198"/>
      <c r="L55" s="198"/>
      <c r="M55" s="198"/>
      <c r="N55" s="198"/>
      <c r="O55" s="198"/>
      <c r="P55" s="198"/>
      <c r="Q55" s="198"/>
      <c r="R55" s="198"/>
      <c r="S55" s="198"/>
      <c r="T55" s="198"/>
      <c r="U55" s="198"/>
      <c r="V55" s="97"/>
      <c r="W55" s="97"/>
      <c r="X55" s="97"/>
      <c r="Y55" s="97"/>
      <c r="Z55" s="97"/>
      <c r="AA55" s="97"/>
      <c r="AB55" s="97"/>
      <c r="AC55" s="97"/>
      <c r="AD55" s="97"/>
      <c r="AE55" s="97"/>
      <c r="AF55" s="97"/>
      <c r="AG55" s="97"/>
      <c r="AH55" s="97"/>
      <c r="AI55" s="97"/>
      <c r="AJ55" s="97"/>
      <c r="AK55" s="97"/>
      <c r="AL55" s="97"/>
      <c r="AM55" s="97"/>
      <c r="AN55" s="97"/>
      <c r="AO55" s="97"/>
      <c r="AP55" s="88"/>
    </row>
    <row r="56" spans="1:42" ht="17.25" customHeight="1" x14ac:dyDescent="0.4">
      <c r="A56" s="87"/>
      <c r="B56" s="198"/>
      <c r="C56" s="198"/>
      <c r="D56" s="198"/>
      <c r="E56" s="198"/>
      <c r="F56" s="198"/>
      <c r="G56" s="198"/>
      <c r="H56" s="198"/>
      <c r="I56" s="198"/>
      <c r="J56" s="198"/>
      <c r="K56" s="198"/>
      <c r="L56" s="198"/>
      <c r="M56" s="198"/>
      <c r="N56" s="198"/>
      <c r="O56" s="198"/>
      <c r="P56" s="198"/>
      <c r="Q56" s="198"/>
      <c r="R56" s="198"/>
      <c r="S56" s="198"/>
      <c r="T56" s="198"/>
      <c r="U56" s="198"/>
      <c r="V56" s="97"/>
      <c r="W56" s="97"/>
      <c r="X56" s="97"/>
      <c r="Y56" s="97"/>
      <c r="Z56" s="97"/>
      <c r="AA56" s="97"/>
      <c r="AB56" s="97"/>
      <c r="AC56" s="97"/>
      <c r="AD56" s="97"/>
      <c r="AE56" s="97"/>
      <c r="AF56" s="97"/>
      <c r="AG56" s="97"/>
      <c r="AH56" s="97"/>
      <c r="AI56" s="97"/>
      <c r="AJ56" s="97"/>
      <c r="AK56" s="97"/>
      <c r="AL56" s="97"/>
      <c r="AM56" s="97"/>
      <c r="AN56" s="97"/>
      <c r="AO56" s="97"/>
      <c r="AP56" s="88"/>
    </row>
    <row r="57" spans="1:42" ht="17.25" customHeight="1" x14ac:dyDescent="0.4">
      <c r="A57" s="87"/>
      <c r="B57" s="198"/>
      <c r="C57" s="198"/>
      <c r="D57" s="198"/>
      <c r="E57" s="198"/>
      <c r="F57" s="198"/>
      <c r="G57" s="198"/>
      <c r="H57" s="198"/>
      <c r="I57" s="198"/>
      <c r="J57" s="198"/>
      <c r="K57" s="198"/>
      <c r="L57" s="198"/>
      <c r="M57" s="198"/>
      <c r="N57" s="198"/>
      <c r="O57" s="198"/>
      <c r="P57" s="198"/>
      <c r="Q57" s="198"/>
      <c r="R57" s="198"/>
      <c r="S57" s="198"/>
      <c r="T57" s="198"/>
      <c r="U57" s="198"/>
      <c r="V57" s="97"/>
      <c r="W57" s="97"/>
      <c r="X57" s="97"/>
      <c r="Y57" s="97"/>
      <c r="Z57" s="97"/>
      <c r="AA57" s="97"/>
      <c r="AB57" s="97"/>
      <c r="AC57" s="97"/>
      <c r="AD57" s="97"/>
      <c r="AE57" s="97"/>
      <c r="AF57" s="97"/>
      <c r="AG57" s="97"/>
      <c r="AH57" s="97"/>
      <c r="AI57" s="97"/>
      <c r="AJ57" s="97"/>
      <c r="AK57" s="97"/>
      <c r="AL57" s="97"/>
      <c r="AM57" s="97"/>
      <c r="AN57" s="97"/>
      <c r="AO57" s="97"/>
      <c r="AP57" s="88"/>
    </row>
    <row r="58" spans="1:42" ht="17.25" customHeight="1" x14ac:dyDescent="0.4">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8"/>
    </row>
    <row r="59" spans="1:42" ht="17.25" customHeight="1" x14ac:dyDescent="0.4">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8"/>
    </row>
    <row r="60" spans="1:42" x14ac:dyDescent="0.4">
      <c r="B60" s="7"/>
      <c r="C60" s="7"/>
      <c r="D60" s="6"/>
      <c r="E60" s="7"/>
      <c r="F60" s="7"/>
    </row>
    <row r="61" spans="1:42" ht="18.75" customHeight="1" x14ac:dyDescent="0.4">
      <c r="B61" s="7"/>
      <c r="C61" s="7"/>
      <c r="D61" s="6"/>
      <c r="E61" s="7"/>
      <c r="F61" s="7"/>
    </row>
    <row r="62" spans="1:42" ht="18.75" customHeight="1" x14ac:dyDescent="0.4">
      <c r="B62" s="7"/>
      <c r="C62" s="7"/>
      <c r="D62" s="5"/>
      <c r="E62" s="7"/>
      <c r="F62" s="7"/>
    </row>
    <row r="63" spans="1:42" ht="18.75" customHeight="1" x14ac:dyDescent="0.4"/>
    <row r="64" spans="1:42"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sheetData>
  <sheetProtection sheet="1"/>
  <mergeCells count="83">
    <mergeCell ref="B55:U57"/>
    <mergeCell ref="AG1:AJ2"/>
    <mergeCell ref="B13:M14"/>
    <mergeCell ref="B51:F52"/>
    <mergeCell ref="AB39:AE40"/>
    <mergeCell ref="G51:U52"/>
    <mergeCell ref="B53:F54"/>
    <mergeCell ref="G53:U54"/>
    <mergeCell ref="AI26:AO27"/>
    <mergeCell ref="W37:AA38"/>
    <mergeCell ref="W39:AA40"/>
    <mergeCell ref="AF39:AJ40"/>
    <mergeCell ref="W41:AA42"/>
    <mergeCell ref="B43:F44"/>
    <mergeCell ref="G49:U50"/>
    <mergeCell ref="B30:F31"/>
    <mergeCell ref="G30:M31"/>
    <mergeCell ref="N30:T31"/>
    <mergeCell ref="U30:AA31"/>
    <mergeCell ref="B32:AO35"/>
    <mergeCell ref="B39:U42"/>
    <mergeCell ref="AB41:AG42"/>
    <mergeCell ref="AH41:AI42"/>
    <mergeCell ref="B45:F46"/>
    <mergeCell ref="B47:F48"/>
    <mergeCell ref="G43:U44"/>
    <mergeCell ref="G45:U46"/>
    <mergeCell ref="G47:U48"/>
    <mergeCell ref="B49:F50"/>
    <mergeCell ref="AK1:AO2"/>
    <mergeCell ref="B24:F25"/>
    <mergeCell ref="G24:M25"/>
    <mergeCell ref="N24:T25"/>
    <mergeCell ref="U24:AA25"/>
    <mergeCell ref="AB24:AH25"/>
    <mergeCell ref="AI24:AO25"/>
    <mergeCell ref="B22:F23"/>
    <mergeCell ref="G22:M23"/>
    <mergeCell ref="N22:T23"/>
    <mergeCell ref="U22:AA23"/>
    <mergeCell ref="AB22:AH23"/>
    <mergeCell ref="AI22:AO23"/>
    <mergeCell ref="B3:AO4"/>
    <mergeCell ref="B11:F12"/>
    <mergeCell ref="G11:AO12"/>
    <mergeCell ref="B16:F17"/>
    <mergeCell ref="B18:F19"/>
    <mergeCell ref="G18:M19"/>
    <mergeCell ref="N18:T19"/>
    <mergeCell ref="U18:AA19"/>
    <mergeCell ref="G16:AO17"/>
    <mergeCell ref="W43:AO45"/>
    <mergeCell ref="AH6:AI7"/>
    <mergeCell ref="J6:V9"/>
    <mergeCell ref="AH8:AI9"/>
    <mergeCell ref="W6:AG9"/>
    <mergeCell ref="AB18:AH19"/>
    <mergeCell ref="AI18:AO19"/>
    <mergeCell ref="G20:M21"/>
    <mergeCell ref="N20:T21"/>
    <mergeCell ref="U20:AA21"/>
    <mergeCell ref="AB20:AH21"/>
    <mergeCell ref="AI20:AO21"/>
    <mergeCell ref="AB30:AH31"/>
    <mergeCell ref="AI30:AO31"/>
    <mergeCell ref="G28:M29"/>
    <mergeCell ref="N28:T29"/>
    <mergeCell ref="D6:I9"/>
    <mergeCell ref="H37:U38"/>
    <mergeCell ref="AJ41:AO42"/>
    <mergeCell ref="AK39:AO40"/>
    <mergeCell ref="AC37:AO38"/>
    <mergeCell ref="B20:F21"/>
    <mergeCell ref="B37:F38"/>
    <mergeCell ref="B28:F29"/>
    <mergeCell ref="U28:AA29"/>
    <mergeCell ref="AB28:AH29"/>
    <mergeCell ref="AI28:AO29"/>
    <mergeCell ref="B26:F27"/>
    <mergeCell ref="G26:M27"/>
    <mergeCell ref="N26:T27"/>
    <mergeCell ref="U26:AA27"/>
    <mergeCell ref="AB26:AH27"/>
  </mergeCells>
  <phoneticPr fontId="2"/>
  <conditionalFormatting sqref="J6:V9">
    <cfRule type="expression" dxfId="3" priority="4">
      <formula>$D$6&lt;&gt;""</formula>
    </cfRule>
  </conditionalFormatting>
  <conditionalFormatting sqref="W6:AG9">
    <cfRule type="expression" dxfId="2" priority="3">
      <formula>$D$6&lt;&gt;""</formula>
    </cfRule>
  </conditionalFormatting>
  <conditionalFormatting sqref="AH6:AI7">
    <cfRule type="expression" dxfId="1" priority="2">
      <formula>$D$6&lt;&gt;""</formula>
    </cfRule>
  </conditionalFormatting>
  <conditionalFormatting sqref="AH8:AI9">
    <cfRule type="expression" dxfId="0" priority="1">
      <formula>$D$6&lt;&gt;""</formula>
    </cfRule>
  </conditionalFormatting>
  <printOptions horizontalCentered="1" verticalCentered="1"/>
  <pageMargins left="0.23622047244094491" right="0.23622047244094491" top="0.15748031496062992" bottom="0.15748031496062992"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Sheet2!$A$3:$A$5</xm:f>
          </x14:formula1>
          <xm:sqref>B13:M14</xm:sqref>
        </x14:dataValidation>
        <x14:dataValidation type="list" allowBlank="1" showInputMessage="1" showErrorMessage="1" xr:uid="{00000000-0002-0000-0000-000004000000}">
          <x14:formula1>
            <xm:f>Sheet2!$H$3:$H$15</xm:f>
          </x14:formula1>
          <xm:sqref>AB39:AE40</xm:sqref>
        </x14:dataValidation>
        <x14:dataValidation type="list" showInputMessage="1" showErrorMessage="1" xr:uid="{00000000-0002-0000-0000-000000000000}">
          <x14:formula1>
            <xm:f>Sheet2!$D$10:$D$16</xm:f>
          </x14:formula1>
          <xm:sqref>G20:M21</xm:sqref>
        </x14:dataValidation>
        <x14:dataValidation type="list" allowBlank="1" showInputMessage="1" showErrorMessage="1" xr:uid="{2E7AB4D9-3F81-4110-A266-A707814E3D99}">
          <x14:formula1>
            <xm:f>Sheet2!$D$10:$D$15</xm:f>
          </x14:formula1>
          <xm:sqref>G22:M31</xm:sqref>
        </x14:dataValidation>
        <x14:dataValidation type="list" allowBlank="1" showInputMessage="1" showErrorMessage="1" xr:uid="{21C527C2-5D85-4BAA-8DF0-59FF33AC09EC}">
          <x14:formula1>
            <xm:f>Sheet2!$F$10:$F$14</xm:f>
          </x14:formula1>
          <xm:sqref>G43:U54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BEDB-892F-4EF5-AEF9-5FD4DF6820B6}">
  <dimension ref="A1:BB56"/>
  <sheetViews>
    <sheetView showGridLines="0" zoomScale="85" zoomScaleNormal="85" workbookViewId="0">
      <selection activeCell="P10" sqref="P10:AA10"/>
    </sheetView>
  </sheetViews>
  <sheetFormatPr defaultRowHeight="18.75" x14ac:dyDescent="0.4"/>
  <cols>
    <col min="1" max="2" width="3.125" customWidth="1"/>
    <col min="3" max="3" width="3.125" style="3" customWidth="1"/>
    <col min="4" max="53" width="2.5" customWidth="1"/>
    <col min="54" max="54" width="3.125" customWidth="1"/>
  </cols>
  <sheetData>
    <row r="1" spans="1:54" ht="19.5" thickBot="1" x14ac:dyDescent="0.45">
      <c r="A1" s="83"/>
      <c r="B1" s="83"/>
      <c r="C1" s="83"/>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54"/>
      <c r="AS1" s="54"/>
      <c r="AT1" s="54"/>
      <c r="AU1" s="54"/>
      <c r="AV1" s="54"/>
      <c r="AW1" s="54"/>
      <c r="AX1" s="54"/>
      <c r="AY1" s="54"/>
      <c r="AZ1" s="54"/>
      <c r="BA1" s="54"/>
      <c r="BB1" s="85"/>
    </row>
    <row r="2" spans="1:54" ht="19.5" thickTop="1" x14ac:dyDescent="0.4">
      <c r="A2" s="83"/>
      <c r="B2" s="83"/>
      <c r="C2" s="83"/>
      <c r="D2" s="232" t="str">
        <f>IF(AR38=0,"令和8年度 国民健康保険税 【試算結果】","令和8年度 国民健康保険税 "&amp;"　【　"&amp;FIXED(AR38,0)&amp;"円　】")</f>
        <v>令和8年度 国民健康保険税 【試算結果】</v>
      </c>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4"/>
      <c r="BB2" s="85"/>
    </row>
    <row r="3" spans="1:54" ht="19.5" thickBot="1" x14ac:dyDescent="0.45">
      <c r="A3" s="83"/>
      <c r="B3" s="83"/>
      <c r="C3" s="83"/>
      <c r="D3" s="235"/>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7"/>
      <c r="BB3" s="85"/>
    </row>
    <row r="4" spans="1:54" ht="19.5" thickTop="1" x14ac:dyDescent="0.4">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54"/>
      <c r="AS4" s="54"/>
      <c r="AT4" s="54"/>
      <c r="AU4" s="54"/>
      <c r="AV4" s="54"/>
      <c r="AW4" s="54"/>
      <c r="AX4" s="54"/>
      <c r="AY4" s="54"/>
      <c r="AZ4" s="54"/>
      <c r="BA4" s="54"/>
      <c r="BB4" s="85"/>
    </row>
    <row r="5" spans="1:54" ht="19.5" x14ac:dyDescent="0.35">
      <c r="A5" s="83"/>
      <c r="B5" s="83"/>
      <c r="C5" s="83"/>
      <c r="D5" s="83"/>
      <c r="E5" s="86"/>
      <c r="F5" s="86"/>
      <c r="G5" s="86"/>
      <c r="H5" s="86"/>
      <c r="I5" s="86"/>
      <c r="J5" s="86"/>
      <c r="K5" s="86"/>
      <c r="L5" s="86"/>
      <c r="M5" s="86"/>
      <c r="N5" s="86"/>
      <c r="O5" s="86"/>
      <c r="P5" s="86"/>
      <c r="Q5" s="86"/>
      <c r="R5" s="86"/>
      <c r="S5" s="86"/>
      <c r="T5" s="86"/>
      <c r="U5" s="86"/>
      <c r="V5" s="86"/>
      <c r="W5" s="86"/>
      <c r="X5" s="53" t="s">
        <v>33</v>
      </c>
      <c r="Y5" s="248">
        <f>Sheet3!B11</f>
        <v>0</v>
      </c>
      <c r="Z5" s="248"/>
      <c r="AA5" s="248"/>
      <c r="AB5" s="30" t="s">
        <v>114</v>
      </c>
      <c r="AC5" s="86"/>
      <c r="AD5" s="86"/>
      <c r="AE5" s="86"/>
      <c r="AF5" s="86"/>
      <c r="AG5" s="86"/>
      <c r="AH5" s="86"/>
      <c r="AI5" s="86"/>
      <c r="AJ5" s="86"/>
      <c r="AK5" s="86"/>
      <c r="AL5" s="86"/>
      <c r="AM5" s="86"/>
      <c r="AN5" s="86"/>
      <c r="AO5" s="86"/>
      <c r="AP5" s="86"/>
      <c r="AQ5" s="86"/>
      <c r="AR5" s="86"/>
      <c r="AS5" s="86"/>
      <c r="AT5" s="86"/>
      <c r="AU5" s="86"/>
      <c r="AV5" s="86"/>
      <c r="AW5" s="53" t="s">
        <v>43</v>
      </c>
      <c r="AX5" s="248">
        <f>Sheet3!C11</f>
        <v>0</v>
      </c>
      <c r="AY5" s="248"/>
      <c r="AZ5" s="248"/>
      <c r="BA5" s="30" t="s">
        <v>114</v>
      </c>
      <c r="BB5" s="85"/>
    </row>
    <row r="6" spans="1:54" ht="19.5" x14ac:dyDescent="0.35">
      <c r="A6" s="83"/>
      <c r="B6" s="83"/>
      <c r="C6" s="83"/>
      <c r="D6" s="83"/>
      <c r="E6" s="86"/>
      <c r="F6" s="86"/>
      <c r="G6" s="86"/>
      <c r="H6" s="86"/>
      <c r="I6" s="86"/>
      <c r="J6" s="86"/>
      <c r="K6" s="86"/>
      <c r="L6" s="86"/>
      <c r="M6" s="86"/>
      <c r="N6" s="86"/>
      <c r="O6" s="86"/>
      <c r="P6" s="86"/>
      <c r="Q6" s="86"/>
      <c r="R6" s="86"/>
      <c r="S6" s="86"/>
      <c r="T6" s="86"/>
      <c r="U6" s="86"/>
      <c r="V6" s="86"/>
      <c r="W6" s="86"/>
      <c r="X6" s="53" t="s">
        <v>34</v>
      </c>
      <c r="Y6" s="248">
        <f>Sheet3!E11</f>
        <v>0</v>
      </c>
      <c r="Z6" s="248"/>
      <c r="AA6" s="248"/>
      <c r="AB6" s="30" t="s">
        <v>114</v>
      </c>
      <c r="AC6" s="86"/>
      <c r="AD6" s="86"/>
      <c r="AE6" s="86"/>
      <c r="AF6" s="86"/>
      <c r="AG6" s="86"/>
      <c r="AH6" s="86"/>
      <c r="AI6" s="86"/>
      <c r="AJ6" s="86"/>
      <c r="AK6" s="86"/>
      <c r="AL6" s="86"/>
      <c r="AM6" s="86"/>
      <c r="AN6" s="86"/>
      <c r="AO6" s="86"/>
      <c r="AP6" s="86"/>
      <c r="AQ6" s="86"/>
      <c r="AR6" s="86"/>
      <c r="AS6" s="86"/>
      <c r="AT6" s="86"/>
      <c r="AU6" s="86"/>
      <c r="AV6" s="86"/>
      <c r="AW6" s="53" t="s">
        <v>191</v>
      </c>
      <c r="AX6" s="249">
        <f>Sheet3!D11</f>
        <v>0</v>
      </c>
      <c r="AY6" s="248"/>
      <c r="AZ6" s="248"/>
      <c r="BA6" s="30" t="s">
        <v>114</v>
      </c>
      <c r="BB6" s="85"/>
    </row>
    <row r="7" spans="1:54" ht="20.25" thickBot="1" x14ac:dyDescent="0.4">
      <c r="A7" s="83"/>
      <c r="B7" s="83"/>
      <c r="C7" s="83"/>
      <c r="D7" s="83"/>
      <c r="E7" s="86"/>
      <c r="F7" s="86"/>
      <c r="G7" s="86"/>
      <c r="H7" s="86"/>
      <c r="I7" s="86"/>
      <c r="J7" s="86"/>
      <c r="K7" s="86"/>
      <c r="L7" s="86"/>
      <c r="M7" s="86"/>
      <c r="N7" s="86"/>
      <c r="O7" s="86"/>
      <c r="P7" s="86"/>
      <c r="Q7" s="86"/>
      <c r="R7" s="86"/>
      <c r="S7" s="86"/>
      <c r="T7" s="86"/>
      <c r="U7" s="86"/>
      <c r="V7" s="86"/>
      <c r="W7" s="86"/>
      <c r="X7" s="53" t="s">
        <v>194</v>
      </c>
      <c r="Y7" s="241">
        <f>Sheet3!G11</f>
        <v>0</v>
      </c>
      <c r="Z7" s="241"/>
      <c r="AA7" s="241"/>
      <c r="AB7" s="30" t="s">
        <v>114</v>
      </c>
      <c r="AC7" s="83"/>
      <c r="AD7" s="83"/>
      <c r="AE7" s="83"/>
      <c r="AF7" s="83"/>
      <c r="AG7" s="83"/>
      <c r="AH7" s="83"/>
      <c r="AI7" s="83"/>
      <c r="AJ7" s="83"/>
      <c r="AK7" s="83"/>
      <c r="AL7" s="83"/>
      <c r="AM7" s="83"/>
      <c r="AN7" s="83"/>
      <c r="AO7" s="83"/>
      <c r="AP7" s="83"/>
      <c r="AQ7" s="83"/>
      <c r="AR7" s="54"/>
      <c r="AS7" s="54"/>
      <c r="AT7" s="54"/>
      <c r="AU7" s="54"/>
      <c r="AV7" s="54"/>
      <c r="AW7" s="54"/>
      <c r="AX7" s="54"/>
      <c r="AY7" s="54"/>
      <c r="AZ7" s="54"/>
      <c r="BA7" s="54"/>
      <c r="BB7" s="85"/>
    </row>
    <row r="8" spans="1:54" ht="20.25" thickTop="1" x14ac:dyDescent="0.35">
      <c r="A8" s="83"/>
      <c r="B8" s="83"/>
      <c r="C8" s="83"/>
      <c r="D8" s="226" t="s">
        <v>39</v>
      </c>
      <c r="E8" s="227"/>
      <c r="F8" s="227"/>
      <c r="G8" s="227"/>
      <c r="H8" s="227"/>
      <c r="I8" s="227"/>
      <c r="J8" s="227"/>
      <c r="K8" s="227"/>
      <c r="L8" s="227"/>
      <c r="M8" s="227"/>
      <c r="N8" s="227"/>
      <c r="O8" s="227"/>
      <c r="P8" s="242">
        <f>Sheet3!C28</f>
        <v>0</v>
      </c>
      <c r="Q8" s="242"/>
      <c r="R8" s="242"/>
      <c r="S8" s="242"/>
      <c r="T8" s="242"/>
      <c r="U8" s="242"/>
      <c r="V8" s="242"/>
      <c r="W8" s="242"/>
      <c r="X8" s="242"/>
      <c r="Y8" s="242"/>
      <c r="Z8" s="242"/>
      <c r="AA8" s="243"/>
      <c r="AB8" s="57" t="s">
        <v>115</v>
      </c>
      <c r="AC8" s="227" t="s">
        <v>35</v>
      </c>
      <c r="AD8" s="227"/>
      <c r="AE8" s="227"/>
      <c r="AF8" s="227"/>
      <c r="AG8" s="227"/>
      <c r="AH8" s="227"/>
      <c r="AI8" s="227"/>
      <c r="AJ8" s="227"/>
      <c r="AK8" s="227"/>
      <c r="AL8" s="227"/>
      <c r="AM8" s="227"/>
      <c r="AN8" s="227"/>
      <c r="AO8" s="242">
        <f>Sheet3!D28</f>
        <v>0</v>
      </c>
      <c r="AP8" s="242"/>
      <c r="AQ8" s="242"/>
      <c r="AR8" s="242"/>
      <c r="AS8" s="242"/>
      <c r="AT8" s="242"/>
      <c r="AU8" s="242"/>
      <c r="AV8" s="242"/>
      <c r="AW8" s="242"/>
      <c r="AX8" s="242"/>
      <c r="AY8" s="242"/>
      <c r="AZ8" s="243"/>
      <c r="BA8" s="26" t="s">
        <v>115</v>
      </c>
      <c r="BB8" s="85"/>
    </row>
    <row r="9" spans="1:54" ht="19.5" x14ac:dyDescent="0.35">
      <c r="A9" s="83"/>
      <c r="B9" s="83"/>
      <c r="C9" s="83"/>
      <c r="D9" s="228" t="s">
        <v>40</v>
      </c>
      <c r="E9" s="229"/>
      <c r="F9" s="229"/>
      <c r="G9" s="229"/>
      <c r="H9" s="229"/>
      <c r="I9" s="229"/>
      <c r="J9" s="229"/>
      <c r="K9" s="229"/>
      <c r="L9" s="229"/>
      <c r="M9" s="229"/>
      <c r="N9" s="229"/>
      <c r="O9" s="229"/>
      <c r="P9" s="244">
        <f>Sheet3!F28</f>
        <v>0</v>
      </c>
      <c r="Q9" s="244"/>
      <c r="R9" s="244"/>
      <c r="S9" s="244"/>
      <c r="T9" s="244"/>
      <c r="U9" s="244"/>
      <c r="V9" s="244"/>
      <c r="W9" s="244"/>
      <c r="X9" s="244"/>
      <c r="Y9" s="244"/>
      <c r="Z9" s="244"/>
      <c r="AA9" s="245"/>
      <c r="AB9" s="27" t="s">
        <v>115</v>
      </c>
      <c r="AC9" s="229" t="s">
        <v>36</v>
      </c>
      <c r="AD9" s="229"/>
      <c r="AE9" s="229"/>
      <c r="AF9" s="229"/>
      <c r="AG9" s="229"/>
      <c r="AH9" s="229"/>
      <c r="AI9" s="229"/>
      <c r="AJ9" s="229"/>
      <c r="AK9" s="229"/>
      <c r="AL9" s="229"/>
      <c r="AM9" s="229"/>
      <c r="AN9" s="229"/>
      <c r="AO9" s="244">
        <f>Sheet3!G28</f>
        <v>0</v>
      </c>
      <c r="AP9" s="244"/>
      <c r="AQ9" s="244"/>
      <c r="AR9" s="244"/>
      <c r="AS9" s="244"/>
      <c r="AT9" s="244"/>
      <c r="AU9" s="244"/>
      <c r="AV9" s="244"/>
      <c r="AW9" s="244"/>
      <c r="AX9" s="244"/>
      <c r="AY9" s="244"/>
      <c r="AZ9" s="245"/>
      <c r="BA9" s="28" t="s">
        <v>115</v>
      </c>
      <c r="BB9" s="85"/>
    </row>
    <row r="10" spans="1:54" ht="20.25" thickBot="1" x14ac:dyDescent="0.4">
      <c r="A10" s="83"/>
      <c r="B10" s="83"/>
      <c r="C10" s="83"/>
      <c r="D10" s="230" t="s">
        <v>38</v>
      </c>
      <c r="E10" s="231"/>
      <c r="F10" s="231"/>
      <c r="G10" s="231"/>
      <c r="H10" s="231"/>
      <c r="I10" s="231"/>
      <c r="J10" s="231"/>
      <c r="K10" s="231"/>
      <c r="L10" s="231"/>
      <c r="M10" s="231"/>
      <c r="N10" s="231"/>
      <c r="O10" s="231"/>
      <c r="P10" s="246">
        <f>Sheet3!E28</f>
        <v>0</v>
      </c>
      <c r="Q10" s="246"/>
      <c r="R10" s="246"/>
      <c r="S10" s="246"/>
      <c r="T10" s="246"/>
      <c r="U10" s="246"/>
      <c r="V10" s="246"/>
      <c r="W10" s="246"/>
      <c r="X10" s="246"/>
      <c r="Y10" s="246"/>
      <c r="Z10" s="246"/>
      <c r="AA10" s="247"/>
      <c r="AB10" s="29" t="s">
        <v>115</v>
      </c>
      <c r="AC10" s="231" t="s">
        <v>37</v>
      </c>
      <c r="AD10" s="231"/>
      <c r="AE10" s="231"/>
      <c r="AF10" s="231"/>
      <c r="AG10" s="231"/>
      <c r="AH10" s="231"/>
      <c r="AI10" s="231"/>
      <c r="AJ10" s="231"/>
      <c r="AK10" s="231"/>
      <c r="AL10" s="231"/>
      <c r="AM10" s="231"/>
      <c r="AN10" s="231"/>
      <c r="AO10" s="347" t="str">
        <f>IF(Sheet3!A11=0,"",Sheet3!J3)</f>
        <v/>
      </c>
      <c r="AP10" s="347"/>
      <c r="AQ10" s="347"/>
      <c r="AR10" s="347"/>
      <c r="AS10" s="347"/>
      <c r="AT10" s="347"/>
      <c r="AU10" s="347"/>
      <c r="AV10" s="347"/>
      <c r="AW10" s="347"/>
      <c r="AX10" s="347"/>
      <c r="AY10" s="347"/>
      <c r="AZ10" s="347"/>
      <c r="BA10" s="348"/>
      <c r="BB10" s="85"/>
    </row>
    <row r="11" spans="1:54" ht="19.5" thickTop="1" x14ac:dyDescent="0.4">
      <c r="A11" s="83"/>
      <c r="B11" s="83"/>
      <c r="C11" s="83"/>
      <c r="D11" s="238" t="s">
        <v>41</v>
      </c>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85"/>
    </row>
    <row r="12" spans="1:54" x14ac:dyDescent="0.4">
      <c r="A12" s="83"/>
      <c r="B12" s="83"/>
      <c r="C12" s="83"/>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85"/>
    </row>
    <row r="13" spans="1:54" ht="19.5" thickBot="1" x14ac:dyDescent="0.45">
      <c r="A13" s="83"/>
      <c r="B13" s="83"/>
      <c r="C13" s="83"/>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85"/>
    </row>
    <row r="14" spans="1:54" ht="19.5" thickTop="1" x14ac:dyDescent="0.4">
      <c r="A14" s="83"/>
      <c r="B14" s="83"/>
      <c r="C14" s="83"/>
      <c r="D14" s="410"/>
      <c r="E14" s="411"/>
      <c r="F14" s="411"/>
      <c r="G14" s="411"/>
      <c r="H14" s="411"/>
      <c r="I14" s="411"/>
      <c r="J14" s="411"/>
      <c r="K14" s="411"/>
      <c r="L14" s="411"/>
      <c r="M14" s="411"/>
      <c r="N14" s="387" t="s">
        <v>177</v>
      </c>
      <c r="O14" s="388"/>
      <c r="P14" s="388"/>
      <c r="Q14" s="388"/>
      <c r="R14" s="388"/>
      <c r="S14" s="388"/>
      <c r="T14" s="388"/>
      <c r="U14" s="388"/>
      <c r="V14" s="388"/>
      <c r="W14" s="388"/>
      <c r="X14" s="351" t="s">
        <v>178</v>
      </c>
      <c r="Y14" s="352"/>
      <c r="Z14" s="352"/>
      <c r="AA14" s="352"/>
      <c r="AB14" s="352"/>
      <c r="AC14" s="352"/>
      <c r="AD14" s="352"/>
      <c r="AE14" s="352"/>
      <c r="AF14" s="352"/>
      <c r="AG14" s="353"/>
      <c r="AH14" s="335" t="s">
        <v>179</v>
      </c>
      <c r="AI14" s="335"/>
      <c r="AJ14" s="335"/>
      <c r="AK14" s="335"/>
      <c r="AL14" s="335"/>
      <c r="AM14" s="335"/>
      <c r="AN14" s="335"/>
      <c r="AO14" s="335"/>
      <c r="AP14" s="335"/>
      <c r="AQ14" s="335"/>
      <c r="AR14" s="339" t="s">
        <v>176</v>
      </c>
      <c r="AS14" s="340"/>
      <c r="AT14" s="340"/>
      <c r="AU14" s="340"/>
      <c r="AV14" s="340"/>
      <c r="AW14" s="340"/>
      <c r="AX14" s="340"/>
      <c r="AY14" s="340"/>
      <c r="AZ14" s="340"/>
      <c r="BA14" s="341"/>
      <c r="BB14" s="85"/>
    </row>
    <row r="15" spans="1:54" ht="19.5" thickBot="1" x14ac:dyDescent="0.45">
      <c r="A15" s="83"/>
      <c r="B15" s="83"/>
      <c r="C15" s="83"/>
      <c r="D15" s="412"/>
      <c r="E15" s="413"/>
      <c r="F15" s="413"/>
      <c r="G15" s="413"/>
      <c r="H15" s="413"/>
      <c r="I15" s="413"/>
      <c r="J15" s="413"/>
      <c r="K15" s="413"/>
      <c r="L15" s="413"/>
      <c r="M15" s="413"/>
      <c r="N15" s="389"/>
      <c r="O15" s="390"/>
      <c r="P15" s="390"/>
      <c r="Q15" s="390"/>
      <c r="R15" s="390"/>
      <c r="S15" s="390"/>
      <c r="T15" s="390"/>
      <c r="U15" s="390"/>
      <c r="V15" s="390"/>
      <c r="W15" s="390"/>
      <c r="X15" s="354"/>
      <c r="Y15" s="355"/>
      <c r="Z15" s="355"/>
      <c r="AA15" s="355"/>
      <c r="AB15" s="355"/>
      <c r="AC15" s="355"/>
      <c r="AD15" s="355"/>
      <c r="AE15" s="355"/>
      <c r="AF15" s="355"/>
      <c r="AG15" s="356"/>
      <c r="AH15" s="336"/>
      <c r="AI15" s="336"/>
      <c r="AJ15" s="336"/>
      <c r="AK15" s="336"/>
      <c r="AL15" s="336"/>
      <c r="AM15" s="336"/>
      <c r="AN15" s="336"/>
      <c r="AO15" s="336"/>
      <c r="AP15" s="336"/>
      <c r="AQ15" s="336"/>
      <c r="AR15" s="342"/>
      <c r="AS15" s="343"/>
      <c r="AT15" s="343"/>
      <c r="AU15" s="343"/>
      <c r="AV15" s="343"/>
      <c r="AW15" s="343"/>
      <c r="AX15" s="343"/>
      <c r="AY15" s="343"/>
      <c r="AZ15" s="343"/>
      <c r="BA15" s="344"/>
      <c r="BB15" s="85"/>
    </row>
    <row r="16" spans="1:54" ht="19.5" thickTop="1" x14ac:dyDescent="0.4">
      <c r="A16" s="83"/>
      <c r="B16" s="83"/>
      <c r="C16" s="83"/>
      <c r="D16" s="365" t="s">
        <v>166</v>
      </c>
      <c r="E16" s="366"/>
      <c r="F16" s="366"/>
      <c r="G16" s="366"/>
      <c r="H16" s="366"/>
      <c r="I16" s="366"/>
      <c r="J16" s="366"/>
      <c r="K16" s="366"/>
      <c r="L16" s="366"/>
      <c r="M16" s="366"/>
      <c r="N16" s="408">
        <f>Sheet3!B39</f>
        <v>0</v>
      </c>
      <c r="O16" s="409"/>
      <c r="P16" s="409"/>
      <c r="Q16" s="409"/>
      <c r="R16" s="409"/>
      <c r="S16" s="409"/>
      <c r="T16" s="409"/>
      <c r="U16" s="409"/>
      <c r="V16" s="409"/>
      <c r="W16" s="338" t="str">
        <f>IF(N16="","","円")</f>
        <v>円</v>
      </c>
      <c r="X16" s="337">
        <f>Sheet3!C39</f>
        <v>0</v>
      </c>
      <c r="Y16" s="286"/>
      <c r="Z16" s="286"/>
      <c r="AA16" s="286"/>
      <c r="AB16" s="286"/>
      <c r="AC16" s="286"/>
      <c r="AD16" s="286"/>
      <c r="AE16" s="286"/>
      <c r="AF16" s="286"/>
      <c r="AG16" s="338" t="str">
        <f>IF(X16="","","円")</f>
        <v>円</v>
      </c>
      <c r="AH16" s="337">
        <f>Sheet3!D39</f>
        <v>0</v>
      </c>
      <c r="AI16" s="286"/>
      <c r="AJ16" s="286"/>
      <c r="AK16" s="286"/>
      <c r="AL16" s="286"/>
      <c r="AM16" s="286"/>
      <c r="AN16" s="286"/>
      <c r="AO16" s="286"/>
      <c r="AP16" s="286"/>
      <c r="AQ16" s="338" t="str">
        <f>IF(AH16="","","円")</f>
        <v>円</v>
      </c>
      <c r="AR16" s="286">
        <f>Sheet3!E39</f>
        <v>0</v>
      </c>
      <c r="AS16" s="286"/>
      <c r="AT16" s="286"/>
      <c r="AU16" s="286"/>
      <c r="AV16" s="286"/>
      <c r="AW16" s="286"/>
      <c r="AX16" s="286"/>
      <c r="AY16" s="286"/>
      <c r="AZ16" s="286"/>
      <c r="BA16" s="345" t="str">
        <f>IF(AR16="","","円")</f>
        <v>円</v>
      </c>
      <c r="BB16" s="85"/>
    </row>
    <row r="17" spans="1:54" x14ac:dyDescent="0.4">
      <c r="A17" s="83"/>
      <c r="B17" s="83"/>
      <c r="C17" s="83"/>
      <c r="D17" s="414"/>
      <c r="E17" s="415"/>
      <c r="F17" s="415"/>
      <c r="G17" s="415"/>
      <c r="H17" s="415"/>
      <c r="I17" s="415"/>
      <c r="J17" s="415"/>
      <c r="K17" s="415"/>
      <c r="L17" s="415"/>
      <c r="M17" s="415"/>
      <c r="N17" s="311"/>
      <c r="O17" s="287"/>
      <c r="P17" s="287"/>
      <c r="Q17" s="287"/>
      <c r="R17" s="287"/>
      <c r="S17" s="287"/>
      <c r="T17" s="287"/>
      <c r="U17" s="287"/>
      <c r="V17" s="287"/>
      <c r="W17" s="334"/>
      <c r="X17" s="332"/>
      <c r="Y17" s="287"/>
      <c r="Z17" s="287"/>
      <c r="AA17" s="287"/>
      <c r="AB17" s="287"/>
      <c r="AC17" s="287"/>
      <c r="AD17" s="287"/>
      <c r="AE17" s="287"/>
      <c r="AF17" s="287"/>
      <c r="AG17" s="334"/>
      <c r="AH17" s="332"/>
      <c r="AI17" s="287"/>
      <c r="AJ17" s="287"/>
      <c r="AK17" s="287"/>
      <c r="AL17" s="287"/>
      <c r="AM17" s="287"/>
      <c r="AN17" s="287"/>
      <c r="AO17" s="287"/>
      <c r="AP17" s="287"/>
      <c r="AQ17" s="334"/>
      <c r="AR17" s="287"/>
      <c r="AS17" s="287"/>
      <c r="AT17" s="287"/>
      <c r="AU17" s="287"/>
      <c r="AV17" s="287"/>
      <c r="AW17" s="287"/>
      <c r="AX17" s="287"/>
      <c r="AY17" s="287"/>
      <c r="AZ17" s="287"/>
      <c r="BA17" s="289"/>
      <c r="BB17" s="85"/>
    </row>
    <row r="18" spans="1:54" x14ac:dyDescent="0.4">
      <c r="A18" s="83"/>
      <c r="B18" s="83"/>
      <c r="C18" s="83"/>
      <c r="D18" s="414" t="s">
        <v>167</v>
      </c>
      <c r="E18" s="415"/>
      <c r="F18" s="415"/>
      <c r="G18" s="415"/>
      <c r="H18" s="415"/>
      <c r="I18" s="415"/>
      <c r="J18" s="415"/>
      <c r="K18" s="415"/>
      <c r="L18" s="415"/>
      <c r="M18" s="415"/>
      <c r="N18" s="367">
        <f>Sheet3!B40</f>
        <v>0</v>
      </c>
      <c r="O18" s="331"/>
      <c r="P18" s="331"/>
      <c r="Q18" s="331"/>
      <c r="R18" s="331"/>
      <c r="S18" s="331"/>
      <c r="T18" s="331"/>
      <c r="U18" s="331"/>
      <c r="V18" s="331"/>
      <c r="W18" s="333" t="str">
        <f>IF(N18="","","円")</f>
        <v>円</v>
      </c>
      <c r="X18" s="330">
        <f>Sheet3!C40</f>
        <v>0</v>
      </c>
      <c r="Y18" s="331"/>
      <c r="Z18" s="331"/>
      <c r="AA18" s="331"/>
      <c r="AB18" s="331"/>
      <c r="AC18" s="331"/>
      <c r="AD18" s="331"/>
      <c r="AE18" s="331"/>
      <c r="AF18" s="331"/>
      <c r="AG18" s="333" t="str">
        <f>IF(X18="","","円")</f>
        <v>円</v>
      </c>
      <c r="AH18" s="330">
        <f>Sheet3!D40</f>
        <v>0</v>
      </c>
      <c r="AI18" s="331"/>
      <c r="AJ18" s="331"/>
      <c r="AK18" s="331"/>
      <c r="AL18" s="331"/>
      <c r="AM18" s="331"/>
      <c r="AN18" s="331"/>
      <c r="AO18" s="331"/>
      <c r="AP18" s="331"/>
      <c r="AQ18" s="333" t="str">
        <f>IF(AH18="","","円")</f>
        <v>円</v>
      </c>
      <c r="AR18" s="331">
        <f>Sheet3!E40</f>
        <v>0</v>
      </c>
      <c r="AS18" s="331"/>
      <c r="AT18" s="331"/>
      <c r="AU18" s="331"/>
      <c r="AV18" s="331"/>
      <c r="AW18" s="331"/>
      <c r="AX18" s="331"/>
      <c r="AY18" s="331"/>
      <c r="AZ18" s="331"/>
      <c r="BA18" s="346" t="str">
        <f>IF(AR18="","","円")</f>
        <v>円</v>
      </c>
      <c r="BB18" s="85"/>
    </row>
    <row r="19" spans="1:54" x14ac:dyDescent="0.4">
      <c r="A19" s="83"/>
      <c r="B19" s="83"/>
      <c r="C19" s="83"/>
      <c r="D19" s="414"/>
      <c r="E19" s="415"/>
      <c r="F19" s="415"/>
      <c r="G19" s="415"/>
      <c r="H19" s="415"/>
      <c r="I19" s="415"/>
      <c r="J19" s="415"/>
      <c r="K19" s="415"/>
      <c r="L19" s="415"/>
      <c r="M19" s="415"/>
      <c r="N19" s="311"/>
      <c r="O19" s="287"/>
      <c r="P19" s="287"/>
      <c r="Q19" s="287"/>
      <c r="R19" s="287"/>
      <c r="S19" s="287"/>
      <c r="T19" s="287"/>
      <c r="U19" s="287"/>
      <c r="V19" s="287"/>
      <c r="W19" s="334"/>
      <c r="X19" s="332"/>
      <c r="Y19" s="287"/>
      <c r="Z19" s="287"/>
      <c r="AA19" s="287"/>
      <c r="AB19" s="287"/>
      <c r="AC19" s="287"/>
      <c r="AD19" s="287"/>
      <c r="AE19" s="287"/>
      <c r="AF19" s="287"/>
      <c r="AG19" s="334"/>
      <c r="AH19" s="332"/>
      <c r="AI19" s="287"/>
      <c r="AJ19" s="287"/>
      <c r="AK19" s="287"/>
      <c r="AL19" s="287"/>
      <c r="AM19" s="287"/>
      <c r="AN19" s="287"/>
      <c r="AO19" s="287"/>
      <c r="AP19" s="287"/>
      <c r="AQ19" s="334"/>
      <c r="AR19" s="287"/>
      <c r="AS19" s="287"/>
      <c r="AT19" s="287"/>
      <c r="AU19" s="287"/>
      <c r="AV19" s="287"/>
      <c r="AW19" s="287"/>
      <c r="AX19" s="287"/>
      <c r="AY19" s="287"/>
      <c r="AZ19" s="287"/>
      <c r="BA19" s="289"/>
      <c r="BB19" s="85"/>
    </row>
    <row r="20" spans="1:54" x14ac:dyDescent="0.4">
      <c r="A20" s="83"/>
      <c r="B20" s="83"/>
      <c r="C20" s="83"/>
      <c r="D20" s="414" t="s">
        <v>168</v>
      </c>
      <c r="E20" s="415"/>
      <c r="F20" s="415"/>
      <c r="G20" s="415"/>
      <c r="H20" s="415"/>
      <c r="I20" s="415"/>
      <c r="J20" s="415"/>
      <c r="K20" s="415"/>
      <c r="L20" s="415"/>
      <c r="M20" s="415"/>
      <c r="N20" s="420"/>
      <c r="O20" s="290"/>
      <c r="P20" s="290"/>
      <c r="Q20" s="290"/>
      <c r="R20" s="290"/>
      <c r="S20" s="290"/>
      <c r="T20" s="290"/>
      <c r="U20" s="290"/>
      <c r="V20" s="290"/>
      <c r="W20" s="371"/>
      <c r="X20" s="370"/>
      <c r="Y20" s="290"/>
      <c r="Z20" s="290"/>
      <c r="AA20" s="290"/>
      <c r="AB20" s="290"/>
      <c r="AC20" s="290"/>
      <c r="AD20" s="290"/>
      <c r="AE20" s="290"/>
      <c r="AF20" s="290"/>
      <c r="AG20" s="371"/>
      <c r="AH20" s="370"/>
      <c r="AI20" s="290"/>
      <c r="AJ20" s="290"/>
      <c r="AK20" s="290"/>
      <c r="AL20" s="290"/>
      <c r="AM20" s="290"/>
      <c r="AN20" s="290"/>
      <c r="AO20" s="290"/>
      <c r="AP20" s="290"/>
      <c r="AQ20" s="371"/>
      <c r="AR20" s="331">
        <f>Sheet3!E41</f>
        <v>0</v>
      </c>
      <c r="AS20" s="331"/>
      <c r="AT20" s="331"/>
      <c r="AU20" s="331"/>
      <c r="AV20" s="331"/>
      <c r="AW20" s="331"/>
      <c r="AX20" s="331"/>
      <c r="AY20" s="331"/>
      <c r="AZ20" s="331"/>
      <c r="BA20" s="346" t="str">
        <f>IF(AR20="","","円")</f>
        <v>円</v>
      </c>
      <c r="BB20" s="85"/>
    </row>
    <row r="21" spans="1:54" x14ac:dyDescent="0.4">
      <c r="A21" s="83"/>
      <c r="B21" s="83"/>
      <c r="C21" s="83"/>
      <c r="D21" s="414"/>
      <c r="E21" s="415"/>
      <c r="F21" s="415"/>
      <c r="G21" s="415"/>
      <c r="H21" s="415"/>
      <c r="I21" s="415"/>
      <c r="J21" s="415"/>
      <c r="K21" s="415"/>
      <c r="L21" s="415"/>
      <c r="M21" s="415"/>
      <c r="N21" s="421"/>
      <c r="O21" s="373"/>
      <c r="P21" s="373"/>
      <c r="Q21" s="373"/>
      <c r="R21" s="373"/>
      <c r="S21" s="373"/>
      <c r="T21" s="373"/>
      <c r="U21" s="373"/>
      <c r="V21" s="373"/>
      <c r="W21" s="374"/>
      <c r="X21" s="372"/>
      <c r="Y21" s="373"/>
      <c r="Z21" s="373"/>
      <c r="AA21" s="373"/>
      <c r="AB21" s="373"/>
      <c r="AC21" s="373"/>
      <c r="AD21" s="373"/>
      <c r="AE21" s="373"/>
      <c r="AF21" s="373"/>
      <c r="AG21" s="374"/>
      <c r="AH21" s="372"/>
      <c r="AI21" s="373"/>
      <c r="AJ21" s="373"/>
      <c r="AK21" s="373"/>
      <c r="AL21" s="373"/>
      <c r="AM21" s="373"/>
      <c r="AN21" s="373"/>
      <c r="AO21" s="373"/>
      <c r="AP21" s="373"/>
      <c r="AQ21" s="374"/>
      <c r="AR21" s="287"/>
      <c r="AS21" s="287"/>
      <c r="AT21" s="287"/>
      <c r="AU21" s="287"/>
      <c r="AV21" s="287"/>
      <c r="AW21" s="287"/>
      <c r="AX21" s="287"/>
      <c r="AY21" s="287"/>
      <c r="AZ21" s="287"/>
      <c r="BA21" s="289"/>
      <c r="BB21" s="85"/>
    </row>
    <row r="22" spans="1:54" x14ac:dyDescent="0.4">
      <c r="A22" s="83"/>
      <c r="B22" s="83"/>
      <c r="C22" s="83"/>
      <c r="D22" s="414" t="s">
        <v>169</v>
      </c>
      <c r="E22" s="415"/>
      <c r="F22" s="415"/>
      <c r="G22" s="415"/>
      <c r="H22" s="415"/>
      <c r="I22" s="415"/>
      <c r="J22" s="415"/>
      <c r="K22" s="415"/>
      <c r="L22" s="415"/>
      <c r="M22" s="415"/>
      <c r="N22" s="392">
        <f>Sheet3!B42</f>
        <v>0</v>
      </c>
      <c r="O22" s="286"/>
      <c r="P22" s="286"/>
      <c r="Q22" s="286"/>
      <c r="R22" s="286"/>
      <c r="S22" s="286"/>
      <c r="T22" s="286"/>
      <c r="U22" s="286"/>
      <c r="V22" s="286"/>
      <c r="W22" s="349" t="str">
        <f>IF(N22="","","円")</f>
        <v>円</v>
      </c>
      <c r="X22" s="337">
        <f>Sheet3!C42</f>
        <v>0</v>
      </c>
      <c r="Y22" s="286"/>
      <c r="Z22" s="286"/>
      <c r="AA22" s="286"/>
      <c r="AB22" s="286"/>
      <c r="AC22" s="286"/>
      <c r="AD22" s="286"/>
      <c r="AE22" s="286"/>
      <c r="AF22" s="286"/>
      <c r="AG22" s="349" t="str">
        <f>IF(X22="","","円")</f>
        <v>円</v>
      </c>
      <c r="AH22" s="337">
        <f>Sheet3!D42</f>
        <v>0</v>
      </c>
      <c r="AI22" s="286"/>
      <c r="AJ22" s="286"/>
      <c r="AK22" s="286"/>
      <c r="AL22" s="286"/>
      <c r="AM22" s="286"/>
      <c r="AN22" s="286"/>
      <c r="AO22" s="286"/>
      <c r="AP22" s="286"/>
      <c r="AQ22" s="349" t="str">
        <f>IF(AH22="","","円")</f>
        <v>円</v>
      </c>
      <c r="AR22" s="331">
        <f>Sheet3!E42</f>
        <v>0</v>
      </c>
      <c r="AS22" s="331"/>
      <c r="AT22" s="331"/>
      <c r="AU22" s="331"/>
      <c r="AV22" s="331"/>
      <c r="AW22" s="331"/>
      <c r="AX22" s="331"/>
      <c r="AY22" s="331"/>
      <c r="AZ22" s="331"/>
      <c r="BA22" s="346" t="str">
        <f>IF(AR22="","","円")</f>
        <v>円</v>
      </c>
      <c r="BB22" s="85"/>
    </row>
    <row r="23" spans="1:54" ht="19.5" thickBot="1" x14ac:dyDescent="0.45">
      <c r="A23" s="83"/>
      <c r="B23" s="83"/>
      <c r="C23" s="83"/>
      <c r="D23" s="363"/>
      <c r="E23" s="364"/>
      <c r="F23" s="364"/>
      <c r="G23" s="364"/>
      <c r="H23" s="364"/>
      <c r="I23" s="364"/>
      <c r="J23" s="364"/>
      <c r="K23" s="364"/>
      <c r="L23" s="364"/>
      <c r="M23" s="364"/>
      <c r="N23" s="368"/>
      <c r="O23" s="298"/>
      <c r="P23" s="298"/>
      <c r="Q23" s="298"/>
      <c r="R23" s="298"/>
      <c r="S23" s="298"/>
      <c r="T23" s="298"/>
      <c r="U23" s="298"/>
      <c r="V23" s="298"/>
      <c r="W23" s="350"/>
      <c r="X23" s="369"/>
      <c r="Y23" s="298"/>
      <c r="Z23" s="298"/>
      <c r="AA23" s="298"/>
      <c r="AB23" s="298"/>
      <c r="AC23" s="298"/>
      <c r="AD23" s="298"/>
      <c r="AE23" s="298"/>
      <c r="AF23" s="298"/>
      <c r="AG23" s="350"/>
      <c r="AH23" s="369"/>
      <c r="AI23" s="298"/>
      <c r="AJ23" s="298"/>
      <c r="AK23" s="298"/>
      <c r="AL23" s="298"/>
      <c r="AM23" s="298"/>
      <c r="AN23" s="298"/>
      <c r="AO23" s="298"/>
      <c r="AP23" s="298"/>
      <c r="AQ23" s="350"/>
      <c r="AR23" s="298"/>
      <c r="AS23" s="298"/>
      <c r="AT23" s="298"/>
      <c r="AU23" s="298"/>
      <c r="AV23" s="298"/>
      <c r="AW23" s="298"/>
      <c r="AX23" s="298"/>
      <c r="AY23" s="298"/>
      <c r="AZ23" s="298"/>
      <c r="BA23" s="321"/>
      <c r="BB23" s="85"/>
    </row>
    <row r="24" spans="1:54" ht="19.5" thickTop="1" x14ac:dyDescent="0.4">
      <c r="A24" s="83"/>
      <c r="B24" s="83"/>
      <c r="C24" s="83"/>
      <c r="D24" s="365" t="s">
        <v>170</v>
      </c>
      <c r="E24" s="366"/>
      <c r="F24" s="366"/>
      <c r="G24" s="366"/>
      <c r="H24" s="366"/>
      <c r="I24" s="366"/>
      <c r="J24" s="366"/>
      <c r="K24" s="366"/>
      <c r="L24" s="366"/>
      <c r="M24" s="366"/>
      <c r="N24" s="418">
        <f>Sheet3!B43</f>
        <v>0</v>
      </c>
      <c r="O24" s="282"/>
      <c r="P24" s="282"/>
      <c r="Q24" s="282"/>
      <c r="R24" s="282"/>
      <c r="S24" s="282"/>
      <c r="T24" s="282"/>
      <c r="U24" s="282"/>
      <c r="V24" s="282"/>
      <c r="W24" s="407" t="str">
        <f>IF(N24="","","円")</f>
        <v>円</v>
      </c>
      <c r="X24" s="403">
        <f>Sheet3!C43</f>
        <v>0</v>
      </c>
      <c r="Y24" s="282"/>
      <c r="Z24" s="282"/>
      <c r="AA24" s="282"/>
      <c r="AB24" s="282"/>
      <c r="AC24" s="282"/>
      <c r="AD24" s="282"/>
      <c r="AE24" s="282"/>
      <c r="AF24" s="282"/>
      <c r="AG24" s="405" t="str">
        <f>IF(X24="","","円")</f>
        <v>円</v>
      </c>
      <c r="AH24" s="403">
        <f>Sheet3!D43</f>
        <v>0</v>
      </c>
      <c r="AI24" s="282"/>
      <c r="AJ24" s="282"/>
      <c r="AK24" s="282"/>
      <c r="AL24" s="282"/>
      <c r="AM24" s="282"/>
      <c r="AN24" s="282"/>
      <c r="AO24" s="282"/>
      <c r="AP24" s="282"/>
      <c r="AQ24" s="407" t="str">
        <f>IF(AH24="","","円")</f>
        <v>円</v>
      </c>
      <c r="AR24" s="282">
        <f>Sheet3!E43</f>
        <v>0</v>
      </c>
      <c r="AS24" s="282"/>
      <c r="AT24" s="282"/>
      <c r="AU24" s="282"/>
      <c r="AV24" s="282"/>
      <c r="AW24" s="282"/>
      <c r="AX24" s="282"/>
      <c r="AY24" s="282"/>
      <c r="AZ24" s="282"/>
      <c r="BA24" s="284" t="str">
        <f>IF(AR24="","","円")</f>
        <v>円</v>
      </c>
      <c r="BB24" s="85"/>
    </row>
    <row r="25" spans="1:54" ht="19.5" thickBot="1" x14ac:dyDescent="0.45">
      <c r="A25" s="83"/>
      <c r="B25" s="83"/>
      <c r="C25" s="83"/>
      <c r="D25" s="363"/>
      <c r="E25" s="364"/>
      <c r="F25" s="364"/>
      <c r="G25" s="364"/>
      <c r="H25" s="364"/>
      <c r="I25" s="364"/>
      <c r="J25" s="364"/>
      <c r="K25" s="364"/>
      <c r="L25" s="364"/>
      <c r="M25" s="364"/>
      <c r="N25" s="419"/>
      <c r="O25" s="283"/>
      <c r="P25" s="283"/>
      <c r="Q25" s="283"/>
      <c r="R25" s="283"/>
      <c r="S25" s="283"/>
      <c r="T25" s="283"/>
      <c r="U25" s="283"/>
      <c r="V25" s="283"/>
      <c r="W25" s="406"/>
      <c r="X25" s="404"/>
      <c r="Y25" s="283"/>
      <c r="Z25" s="283"/>
      <c r="AA25" s="283"/>
      <c r="AB25" s="283"/>
      <c r="AC25" s="283"/>
      <c r="AD25" s="283"/>
      <c r="AE25" s="283"/>
      <c r="AF25" s="283"/>
      <c r="AG25" s="406"/>
      <c r="AH25" s="404"/>
      <c r="AI25" s="283"/>
      <c r="AJ25" s="283"/>
      <c r="AK25" s="283"/>
      <c r="AL25" s="283"/>
      <c r="AM25" s="283"/>
      <c r="AN25" s="283"/>
      <c r="AO25" s="283"/>
      <c r="AP25" s="283"/>
      <c r="AQ25" s="406"/>
      <c r="AR25" s="283"/>
      <c r="AS25" s="283"/>
      <c r="AT25" s="283"/>
      <c r="AU25" s="283"/>
      <c r="AV25" s="283"/>
      <c r="AW25" s="283"/>
      <c r="AX25" s="283"/>
      <c r="AY25" s="283"/>
      <c r="AZ25" s="283"/>
      <c r="BA25" s="285"/>
      <c r="BB25" s="85"/>
    </row>
    <row r="26" spans="1:54" ht="19.5" thickTop="1" x14ac:dyDescent="0.4">
      <c r="A26" s="83"/>
      <c r="B26" s="83"/>
      <c r="C26" s="83"/>
      <c r="D26" s="357" t="s">
        <v>171</v>
      </c>
      <c r="E26" s="358"/>
      <c r="F26" s="358"/>
      <c r="G26" s="358"/>
      <c r="H26" s="358"/>
      <c r="I26" s="358"/>
      <c r="J26" s="358"/>
      <c r="K26" s="358"/>
      <c r="L26" s="358"/>
      <c r="M26" s="358"/>
      <c r="N26" s="392">
        <f>Sheet3!B44</f>
        <v>0</v>
      </c>
      <c r="O26" s="286"/>
      <c r="P26" s="286"/>
      <c r="Q26" s="286"/>
      <c r="R26" s="286"/>
      <c r="S26" s="286"/>
      <c r="T26" s="286"/>
      <c r="U26" s="286"/>
      <c r="V26" s="286"/>
      <c r="W26" s="349" t="str">
        <f>IF(N26="","","円")</f>
        <v>円</v>
      </c>
      <c r="X26" s="337">
        <f>Sheet3!C44</f>
        <v>0</v>
      </c>
      <c r="Y26" s="286"/>
      <c r="Z26" s="286"/>
      <c r="AA26" s="286"/>
      <c r="AB26" s="286"/>
      <c r="AC26" s="286"/>
      <c r="AD26" s="286"/>
      <c r="AE26" s="286"/>
      <c r="AF26" s="286"/>
      <c r="AG26" s="349" t="str">
        <f>IF(X26="","","円")</f>
        <v>円</v>
      </c>
      <c r="AH26" s="337">
        <f>Sheet3!D44</f>
        <v>0</v>
      </c>
      <c r="AI26" s="286"/>
      <c r="AJ26" s="286"/>
      <c r="AK26" s="286"/>
      <c r="AL26" s="286"/>
      <c r="AM26" s="286"/>
      <c r="AN26" s="286"/>
      <c r="AO26" s="286"/>
      <c r="AP26" s="286"/>
      <c r="AQ26" s="349" t="str">
        <f>IF(AH26="","","円")</f>
        <v>円</v>
      </c>
      <c r="AR26" s="286">
        <f>Sheet3!E44</f>
        <v>0</v>
      </c>
      <c r="AS26" s="286"/>
      <c r="AT26" s="286"/>
      <c r="AU26" s="286"/>
      <c r="AV26" s="286"/>
      <c r="AW26" s="286"/>
      <c r="AX26" s="286"/>
      <c r="AY26" s="286"/>
      <c r="AZ26" s="286"/>
      <c r="BA26" s="288" t="str">
        <f>IF(AR26="","","円")</f>
        <v>円</v>
      </c>
      <c r="BB26" s="85"/>
    </row>
    <row r="27" spans="1:54" x14ac:dyDescent="0.4">
      <c r="A27" s="83"/>
      <c r="B27" s="83"/>
      <c r="C27" s="83"/>
      <c r="D27" s="359"/>
      <c r="E27" s="360"/>
      <c r="F27" s="360"/>
      <c r="G27" s="360"/>
      <c r="H27" s="360"/>
      <c r="I27" s="360"/>
      <c r="J27" s="360"/>
      <c r="K27" s="360"/>
      <c r="L27" s="360"/>
      <c r="M27" s="360"/>
      <c r="N27" s="311"/>
      <c r="O27" s="287"/>
      <c r="P27" s="287"/>
      <c r="Q27" s="287"/>
      <c r="R27" s="287"/>
      <c r="S27" s="287"/>
      <c r="T27" s="287"/>
      <c r="U27" s="287"/>
      <c r="V27" s="287"/>
      <c r="W27" s="334"/>
      <c r="X27" s="332"/>
      <c r="Y27" s="287"/>
      <c r="Z27" s="287"/>
      <c r="AA27" s="287"/>
      <c r="AB27" s="287"/>
      <c r="AC27" s="287"/>
      <c r="AD27" s="287"/>
      <c r="AE27" s="287"/>
      <c r="AF27" s="287"/>
      <c r="AG27" s="334"/>
      <c r="AH27" s="332"/>
      <c r="AI27" s="287"/>
      <c r="AJ27" s="287"/>
      <c r="AK27" s="287"/>
      <c r="AL27" s="287"/>
      <c r="AM27" s="287"/>
      <c r="AN27" s="287"/>
      <c r="AO27" s="287"/>
      <c r="AP27" s="287"/>
      <c r="AQ27" s="334"/>
      <c r="AR27" s="287"/>
      <c r="AS27" s="287"/>
      <c r="AT27" s="287"/>
      <c r="AU27" s="287"/>
      <c r="AV27" s="287"/>
      <c r="AW27" s="287"/>
      <c r="AX27" s="287"/>
      <c r="AY27" s="287"/>
      <c r="AZ27" s="287"/>
      <c r="BA27" s="289"/>
      <c r="BB27" s="85"/>
    </row>
    <row r="28" spans="1:54" x14ac:dyDescent="0.4">
      <c r="A28" s="83"/>
      <c r="B28" s="83"/>
      <c r="C28" s="83"/>
      <c r="D28" s="359" t="s">
        <v>172</v>
      </c>
      <c r="E28" s="360"/>
      <c r="F28" s="360"/>
      <c r="G28" s="360"/>
      <c r="H28" s="360"/>
      <c r="I28" s="360"/>
      <c r="J28" s="360"/>
      <c r="K28" s="360"/>
      <c r="L28" s="360"/>
      <c r="M28" s="360"/>
      <c r="N28" s="367">
        <f>Sheet3!B45</f>
        <v>0</v>
      </c>
      <c r="O28" s="331"/>
      <c r="P28" s="331"/>
      <c r="Q28" s="331"/>
      <c r="R28" s="331"/>
      <c r="S28" s="331"/>
      <c r="T28" s="331"/>
      <c r="U28" s="331"/>
      <c r="V28" s="331"/>
      <c r="W28" s="333" t="str">
        <f>IF(N28="","","円")</f>
        <v>円</v>
      </c>
      <c r="X28" s="330">
        <f>Sheet3!C45</f>
        <v>0</v>
      </c>
      <c r="Y28" s="331"/>
      <c r="Z28" s="331"/>
      <c r="AA28" s="331"/>
      <c r="AB28" s="331"/>
      <c r="AC28" s="331"/>
      <c r="AD28" s="331"/>
      <c r="AE28" s="331"/>
      <c r="AF28" s="331"/>
      <c r="AG28" s="333" t="str">
        <f>IF(X28="","","円")</f>
        <v>円</v>
      </c>
      <c r="AH28" s="370"/>
      <c r="AI28" s="290"/>
      <c r="AJ28" s="290"/>
      <c r="AK28" s="290"/>
      <c r="AL28" s="290"/>
      <c r="AM28" s="290"/>
      <c r="AN28" s="290"/>
      <c r="AO28" s="290"/>
      <c r="AP28" s="290"/>
      <c r="AQ28" s="371"/>
      <c r="AR28" s="290"/>
      <c r="AS28" s="290"/>
      <c r="AT28" s="290"/>
      <c r="AU28" s="290"/>
      <c r="AV28" s="290"/>
      <c r="AW28" s="290"/>
      <c r="AX28" s="290"/>
      <c r="AY28" s="290"/>
      <c r="AZ28" s="290"/>
      <c r="BA28" s="291"/>
      <c r="BB28" s="85"/>
    </row>
    <row r="29" spans="1:54" ht="19.5" thickBot="1" x14ac:dyDescent="0.45">
      <c r="A29" s="83"/>
      <c r="B29" s="83"/>
      <c r="C29" s="83"/>
      <c r="D29" s="416"/>
      <c r="E29" s="417"/>
      <c r="F29" s="417"/>
      <c r="G29" s="417"/>
      <c r="H29" s="417"/>
      <c r="I29" s="417"/>
      <c r="J29" s="417"/>
      <c r="K29" s="417"/>
      <c r="L29" s="417"/>
      <c r="M29" s="417"/>
      <c r="N29" s="368"/>
      <c r="O29" s="298"/>
      <c r="P29" s="298"/>
      <c r="Q29" s="298"/>
      <c r="R29" s="298"/>
      <c r="S29" s="298"/>
      <c r="T29" s="298"/>
      <c r="U29" s="298"/>
      <c r="V29" s="298"/>
      <c r="W29" s="350"/>
      <c r="X29" s="369"/>
      <c r="Y29" s="298"/>
      <c r="Z29" s="298"/>
      <c r="AA29" s="298"/>
      <c r="AB29" s="298"/>
      <c r="AC29" s="298"/>
      <c r="AD29" s="298"/>
      <c r="AE29" s="298"/>
      <c r="AF29" s="298"/>
      <c r="AG29" s="350"/>
      <c r="AH29" s="393"/>
      <c r="AI29" s="292"/>
      <c r="AJ29" s="292"/>
      <c r="AK29" s="292"/>
      <c r="AL29" s="292"/>
      <c r="AM29" s="292"/>
      <c r="AN29" s="292"/>
      <c r="AO29" s="292"/>
      <c r="AP29" s="292"/>
      <c r="AQ29" s="394"/>
      <c r="AR29" s="292"/>
      <c r="AS29" s="292"/>
      <c r="AT29" s="292"/>
      <c r="AU29" s="292"/>
      <c r="AV29" s="292"/>
      <c r="AW29" s="292"/>
      <c r="AX29" s="292"/>
      <c r="AY29" s="292"/>
      <c r="AZ29" s="292"/>
      <c r="BA29" s="293"/>
      <c r="BB29" s="85"/>
    </row>
    <row r="30" spans="1:54" ht="19.5" thickTop="1" x14ac:dyDescent="0.4">
      <c r="A30" s="83"/>
      <c r="B30" s="83"/>
      <c r="C30" s="83"/>
      <c r="D30" s="361" t="s">
        <v>183</v>
      </c>
      <c r="E30" s="362"/>
      <c r="F30" s="362"/>
      <c r="G30" s="362"/>
      <c r="H30" s="362"/>
      <c r="I30" s="362"/>
      <c r="J30" s="362"/>
      <c r="K30" s="362"/>
      <c r="L30" s="362"/>
      <c r="M30" s="362"/>
      <c r="N30" s="397">
        <f>Sheet3!B46</f>
        <v>0</v>
      </c>
      <c r="O30" s="398"/>
      <c r="P30" s="398"/>
      <c r="Q30" s="398"/>
      <c r="R30" s="398"/>
      <c r="S30" s="398"/>
      <c r="T30" s="398"/>
      <c r="U30" s="398"/>
      <c r="V30" s="398"/>
      <c r="W30" s="401" t="str">
        <f>IF(N30="","","円")</f>
        <v>円</v>
      </c>
      <c r="X30" s="375">
        <f>Sheet3!C46</f>
        <v>0</v>
      </c>
      <c r="Y30" s="376"/>
      <c r="Z30" s="376"/>
      <c r="AA30" s="376"/>
      <c r="AB30" s="376"/>
      <c r="AC30" s="376"/>
      <c r="AD30" s="376"/>
      <c r="AE30" s="376"/>
      <c r="AF30" s="376"/>
      <c r="AG30" s="379" t="str">
        <f>IF(X30="","","円")</f>
        <v>円</v>
      </c>
      <c r="AH30" s="381">
        <f>Sheet3!D46</f>
        <v>0</v>
      </c>
      <c r="AI30" s="382"/>
      <c r="AJ30" s="382"/>
      <c r="AK30" s="382"/>
      <c r="AL30" s="382"/>
      <c r="AM30" s="382"/>
      <c r="AN30" s="382"/>
      <c r="AO30" s="382"/>
      <c r="AP30" s="382"/>
      <c r="AQ30" s="385" t="str">
        <f>IF(AH30="","","円")</f>
        <v>円</v>
      </c>
      <c r="AR30" s="294">
        <f>Sheet3!E46</f>
        <v>0</v>
      </c>
      <c r="AS30" s="294"/>
      <c r="AT30" s="294"/>
      <c r="AU30" s="294"/>
      <c r="AV30" s="294"/>
      <c r="AW30" s="294"/>
      <c r="AX30" s="294"/>
      <c r="AY30" s="294"/>
      <c r="AZ30" s="294"/>
      <c r="BA30" s="296" t="str">
        <f>IF(AR30="","","円")</f>
        <v>円</v>
      </c>
      <c r="BB30" s="85"/>
    </row>
    <row r="31" spans="1:54" ht="19.5" thickBot="1" x14ac:dyDescent="0.45">
      <c r="A31" s="83"/>
      <c r="B31" s="83"/>
      <c r="C31" s="83"/>
      <c r="D31" s="363"/>
      <c r="E31" s="364"/>
      <c r="F31" s="364"/>
      <c r="G31" s="364"/>
      <c r="H31" s="364"/>
      <c r="I31" s="364"/>
      <c r="J31" s="364"/>
      <c r="K31" s="364"/>
      <c r="L31" s="364"/>
      <c r="M31" s="364"/>
      <c r="N31" s="399"/>
      <c r="O31" s="400"/>
      <c r="P31" s="400"/>
      <c r="Q31" s="400"/>
      <c r="R31" s="400"/>
      <c r="S31" s="400"/>
      <c r="T31" s="400"/>
      <c r="U31" s="400"/>
      <c r="V31" s="400"/>
      <c r="W31" s="402"/>
      <c r="X31" s="377"/>
      <c r="Y31" s="378"/>
      <c r="Z31" s="378"/>
      <c r="AA31" s="378"/>
      <c r="AB31" s="378"/>
      <c r="AC31" s="378"/>
      <c r="AD31" s="378"/>
      <c r="AE31" s="378"/>
      <c r="AF31" s="378"/>
      <c r="AG31" s="380"/>
      <c r="AH31" s="383"/>
      <c r="AI31" s="384"/>
      <c r="AJ31" s="384"/>
      <c r="AK31" s="384"/>
      <c r="AL31" s="384"/>
      <c r="AM31" s="384"/>
      <c r="AN31" s="384"/>
      <c r="AO31" s="384"/>
      <c r="AP31" s="384"/>
      <c r="AQ31" s="386"/>
      <c r="AR31" s="295"/>
      <c r="AS31" s="295"/>
      <c r="AT31" s="295"/>
      <c r="AU31" s="295"/>
      <c r="AV31" s="295"/>
      <c r="AW31" s="295"/>
      <c r="AX31" s="295"/>
      <c r="AY31" s="295"/>
      <c r="AZ31" s="295"/>
      <c r="BA31" s="297"/>
      <c r="BB31" s="85"/>
    </row>
    <row r="32" spans="1:54" ht="19.5" thickTop="1" x14ac:dyDescent="0.4">
      <c r="A32" s="83"/>
      <c r="B32" s="83"/>
      <c r="C32" s="83"/>
      <c r="D32" s="365" t="s">
        <v>173</v>
      </c>
      <c r="E32" s="366"/>
      <c r="F32" s="366"/>
      <c r="G32" s="366"/>
      <c r="H32" s="366"/>
      <c r="I32" s="366"/>
      <c r="J32" s="366"/>
      <c r="K32" s="366"/>
      <c r="L32" s="366"/>
      <c r="M32" s="366"/>
      <c r="N32" s="392">
        <f>Sheet3!B47</f>
        <v>0</v>
      </c>
      <c r="O32" s="286"/>
      <c r="P32" s="286"/>
      <c r="Q32" s="286"/>
      <c r="R32" s="286"/>
      <c r="S32" s="286"/>
      <c r="T32" s="286"/>
      <c r="U32" s="286"/>
      <c r="V32" s="286"/>
      <c r="W32" s="349" t="str">
        <f>IF(N32="","","円")</f>
        <v>円</v>
      </c>
      <c r="X32" s="337">
        <f>Sheet3!C47</f>
        <v>0</v>
      </c>
      <c r="Y32" s="286"/>
      <c r="Z32" s="286"/>
      <c r="AA32" s="286"/>
      <c r="AB32" s="286"/>
      <c r="AC32" s="286"/>
      <c r="AD32" s="286"/>
      <c r="AE32" s="286"/>
      <c r="AF32" s="286"/>
      <c r="AG32" s="349" t="str">
        <f>IF(X32="","","円")</f>
        <v>円</v>
      </c>
      <c r="AH32" s="337">
        <f>Sheet3!D47</f>
        <v>0</v>
      </c>
      <c r="AI32" s="286"/>
      <c r="AJ32" s="286"/>
      <c r="AK32" s="286"/>
      <c r="AL32" s="286"/>
      <c r="AM32" s="286"/>
      <c r="AN32" s="286"/>
      <c r="AO32" s="286"/>
      <c r="AP32" s="286"/>
      <c r="AQ32" s="349" t="str">
        <f>IF(AH32="","","円")</f>
        <v>円</v>
      </c>
      <c r="AR32" s="286">
        <f>Sheet3!E47</f>
        <v>0</v>
      </c>
      <c r="AS32" s="286"/>
      <c r="AT32" s="286"/>
      <c r="AU32" s="286"/>
      <c r="AV32" s="286"/>
      <c r="AW32" s="286"/>
      <c r="AX32" s="286"/>
      <c r="AY32" s="286"/>
      <c r="AZ32" s="286"/>
      <c r="BA32" s="288" t="str">
        <f>IF(AR32="","","円")</f>
        <v>円</v>
      </c>
      <c r="BB32" s="85"/>
    </row>
    <row r="33" spans="1:54" ht="19.5" thickBot="1" x14ac:dyDescent="0.45">
      <c r="A33" s="83"/>
      <c r="B33" s="83"/>
      <c r="C33" s="83"/>
      <c r="D33" s="363"/>
      <c r="E33" s="364"/>
      <c r="F33" s="364"/>
      <c r="G33" s="364"/>
      <c r="H33" s="364"/>
      <c r="I33" s="364"/>
      <c r="J33" s="364"/>
      <c r="K33" s="364"/>
      <c r="L33" s="364"/>
      <c r="M33" s="364"/>
      <c r="N33" s="368"/>
      <c r="O33" s="298"/>
      <c r="P33" s="298"/>
      <c r="Q33" s="298"/>
      <c r="R33" s="298"/>
      <c r="S33" s="298"/>
      <c r="T33" s="298"/>
      <c r="U33" s="298"/>
      <c r="V33" s="298"/>
      <c r="W33" s="350"/>
      <c r="X33" s="369"/>
      <c r="Y33" s="298"/>
      <c r="Z33" s="298"/>
      <c r="AA33" s="298"/>
      <c r="AB33" s="298"/>
      <c r="AC33" s="298"/>
      <c r="AD33" s="298"/>
      <c r="AE33" s="298"/>
      <c r="AF33" s="298"/>
      <c r="AG33" s="350"/>
      <c r="AH33" s="369"/>
      <c r="AI33" s="298"/>
      <c r="AJ33" s="298"/>
      <c r="AK33" s="298"/>
      <c r="AL33" s="298"/>
      <c r="AM33" s="298"/>
      <c r="AN33" s="298"/>
      <c r="AO33" s="298"/>
      <c r="AP33" s="298"/>
      <c r="AQ33" s="350"/>
      <c r="AR33" s="298"/>
      <c r="AS33" s="298"/>
      <c r="AT33" s="298"/>
      <c r="AU33" s="298"/>
      <c r="AV33" s="298"/>
      <c r="AW33" s="298"/>
      <c r="AX33" s="298"/>
      <c r="AY33" s="298"/>
      <c r="AZ33" s="298"/>
      <c r="BA33" s="321"/>
      <c r="BB33" s="85"/>
    </row>
    <row r="34" spans="1:54" ht="19.5" thickTop="1" x14ac:dyDescent="0.4">
      <c r="A34" s="83"/>
      <c r="B34" s="83"/>
      <c r="C34" s="83"/>
      <c r="D34" s="322" t="s">
        <v>184</v>
      </c>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05">
        <f>Sheet3!B49</f>
        <v>0</v>
      </c>
      <c r="AS34" s="306"/>
      <c r="AT34" s="306"/>
      <c r="AU34" s="306"/>
      <c r="AV34" s="306"/>
      <c r="AW34" s="306"/>
      <c r="AX34" s="306"/>
      <c r="AY34" s="306"/>
      <c r="AZ34" s="306"/>
      <c r="BA34" s="309" t="str">
        <f>IF(AR34="","","円")</f>
        <v>円</v>
      </c>
      <c r="BB34" s="85"/>
    </row>
    <row r="35" spans="1:54" ht="19.5" thickBot="1" x14ac:dyDescent="0.45">
      <c r="A35" s="83"/>
      <c r="B35" s="83"/>
      <c r="C35" s="83"/>
      <c r="D35" s="324"/>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07"/>
      <c r="AS35" s="308"/>
      <c r="AT35" s="308"/>
      <c r="AU35" s="308"/>
      <c r="AV35" s="308"/>
      <c r="AW35" s="308"/>
      <c r="AX35" s="308"/>
      <c r="AY35" s="308"/>
      <c r="AZ35" s="308"/>
      <c r="BA35" s="310"/>
      <c r="BB35" s="85"/>
    </row>
    <row r="36" spans="1:54" ht="24.75" thickTop="1" x14ac:dyDescent="0.4">
      <c r="A36" s="83"/>
      <c r="B36" s="83"/>
      <c r="C36" s="83"/>
      <c r="D36" s="278" t="s">
        <v>174</v>
      </c>
      <c r="E36" s="279"/>
      <c r="F36" s="279"/>
      <c r="G36" s="279"/>
      <c r="H36" s="279"/>
      <c r="I36" s="279"/>
      <c r="J36" s="279"/>
      <c r="K36" s="279"/>
      <c r="L36" s="279"/>
      <c r="M36" s="279"/>
      <c r="N36" s="279"/>
      <c r="O36" s="279"/>
      <c r="P36" s="279"/>
      <c r="Q36" s="279"/>
      <c r="R36" s="279"/>
      <c r="S36" s="279"/>
      <c r="T36" s="279"/>
      <c r="U36" s="279"/>
      <c r="V36" s="395" t="str">
        <f>IF(Sheet2!I17=Sheet2!I3,"",12-Sheet2!I17)</f>
        <v/>
      </c>
      <c r="W36" s="395"/>
      <c r="X36" s="395"/>
      <c r="Y36" s="395"/>
      <c r="Z36" s="279" t="s">
        <v>42</v>
      </c>
      <c r="AA36" s="279"/>
      <c r="AB36" s="84"/>
      <c r="AC36" s="84"/>
      <c r="AD36" s="84"/>
      <c r="AE36" s="84"/>
      <c r="AF36" s="84"/>
      <c r="AG36" s="84"/>
      <c r="AH36" s="84"/>
      <c r="AI36" s="84"/>
      <c r="AJ36" s="84"/>
      <c r="AK36" s="84"/>
      <c r="AL36" s="84"/>
      <c r="AM36" s="84"/>
      <c r="AN36" s="84"/>
      <c r="AO36" s="84"/>
      <c r="AP36" s="84"/>
      <c r="AQ36" s="84"/>
      <c r="AR36" s="311">
        <f>Sheet3!B50</f>
        <v>0</v>
      </c>
      <c r="AS36" s="287"/>
      <c r="AT36" s="287"/>
      <c r="AU36" s="287"/>
      <c r="AV36" s="287"/>
      <c r="AW36" s="287"/>
      <c r="AX36" s="287"/>
      <c r="AY36" s="287"/>
      <c r="AZ36" s="287"/>
      <c r="BA36" s="289" t="str">
        <f>IF(AR36="","","円")</f>
        <v>円</v>
      </c>
      <c r="BB36" s="85"/>
    </row>
    <row r="37" spans="1:54" ht="24.75" thickBot="1" x14ac:dyDescent="0.45">
      <c r="A37" s="83"/>
      <c r="B37" s="83"/>
      <c r="C37" s="83"/>
      <c r="D37" s="280"/>
      <c r="E37" s="281"/>
      <c r="F37" s="281"/>
      <c r="G37" s="281"/>
      <c r="H37" s="281"/>
      <c r="I37" s="281"/>
      <c r="J37" s="281"/>
      <c r="K37" s="281"/>
      <c r="L37" s="281"/>
      <c r="M37" s="281"/>
      <c r="N37" s="281"/>
      <c r="O37" s="281"/>
      <c r="P37" s="281"/>
      <c r="Q37" s="281"/>
      <c r="R37" s="281"/>
      <c r="S37" s="281"/>
      <c r="T37" s="281"/>
      <c r="U37" s="281"/>
      <c r="V37" s="396"/>
      <c r="W37" s="396"/>
      <c r="X37" s="396"/>
      <c r="Y37" s="396"/>
      <c r="Z37" s="281"/>
      <c r="AA37" s="281"/>
      <c r="AB37" s="55"/>
      <c r="AC37" s="55"/>
      <c r="AD37" s="55"/>
      <c r="AE37" s="55"/>
      <c r="AF37" s="55"/>
      <c r="AG37" s="55"/>
      <c r="AH37" s="55"/>
      <c r="AI37" s="55"/>
      <c r="AJ37" s="55"/>
      <c r="AK37" s="55"/>
      <c r="AL37" s="55"/>
      <c r="AM37" s="55"/>
      <c r="AN37" s="55"/>
      <c r="AO37" s="55"/>
      <c r="AP37" s="55"/>
      <c r="AQ37" s="56"/>
      <c r="AR37" s="312"/>
      <c r="AS37" s="313"/>
      <c r="AT37" s="313"/>
      <c r="AU37" s="313"/>
      <c r="AV37" s="313"/>
      <c r="AW37" s="313"/>
      <c r="AX37" s="313"/>
      <c r="AY37" s="313"/>
      <c r="AZ37" s="313"/>
      <c r="BA37" s="314"/>
      <c r="BB37" s="85"/>
    </row>
    <row r="38" spans="1:54" ht="19.5" thickTop="1" x14ac:dyDescent="0.4">
      <c r="A38" s="83"/>
      <c r="B38" s="83"/>
      <c r="C38" s="83"/>
      <c r="D38" s="326" t="s">
        <v>185</v>
      </c>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15">
        <f>Sheet3!B51</f>
        <v>0</v>
      </c>
      <c r="AS38" s="316"/>
      <c r="AT38" s="316"/>
      <c r="AU38" s="316"/>
      <c r="AV38" s="316"/>
      <c r="AW38" s="316"/>
      <c r="AX38" s="316"/>
      <c r="AY38" s="316"/>
      <c r="AZ38" s="316"/>
      <c r="BA38" s="319" t="str">
        <f>IF(AR38="","","円")</f>
        <v>円</v>
      </c>
      <c r="BB38" s="85"/>
    </row>
    <row r="39" spans="1:54" ht="19.5" thickBot="1" x14ac:dyDescent="0.45">
      <c r="A39" s="83"/>
      <c r="B39" s="83"/>
      <c r="C39" s="83"/>
      <c r="D39" s="328"/>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17"/>
      <c r="AS39" s="318"/>
      <c r="AT39" s="318"/>
      <c r="AU39" s="318"/>
      <c r="AV39" s="318"/>
      <c r="AW39" s="318"/>
      <c r="AX39" s="318"/>
      <c r="AY39" s="318"/>
      <c r="AZ39" s="318"/>
      <c r="BA39" s="320"/>
      <c r="BB39" s="85"/>
    </row>
    <row r="40" spans="1:54" ht="19.5" thickTop="1" x14ac:dyDescent="0.4">
      <c r="A40" s="83"/>
      <c r="B40" s="83"/>
      <c r="C40" s="83"/>
      <c r="D40" s="238" t="s">
        <v>132</v>
      </c>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85"/>
    </row>
    <row r="41" spans="1:54" x14ac:dyDescent="0.4">
      <c r="A41" s="83"/>
      <c r="B41" s="83"/>
      <c r="C41" s="83"/>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85"/>
    </row>
    <row r="42" spans="1:54" ht="19.5" thickBot="1" x14ac:dyDescent="0.45">
      <c r="A42" s="83"/>
      <c r="B42" s="83"/>
      <c r="C42" s="83"/>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85"/>
    </row>
    <row r="43" spans="1:54" ht="19.5" thickTop="1" x14ac:dyDescent="0.4">
      <c r="A43" s="83"/>
      <c r="B43" s="83"/>
      <c r="C43" s="83"/>
      <c r="D43" s="299" t="s">
        <v>175</v>
      </c>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1"/>
      <c r="BB43" s="85"/>
    </row>
    <row r="44" spans="1:54" ht="19.5" thickBot="1" x14ac:dyDescent="0.45">
      <c r="A44" s="83"/>
      <c r="B44" s="83"/>
      <c r="C44" s="83"/>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4"/>
      <c r="BB44" s="85"/>
    </row>
    <row r="45" spans="1:54" ht="19.5" thickTop="1" x14ac:dyDescent="0.4">
      <c r="A45" s="83"/>
      <c r="B45" s="83"/>
      <c r="C45" s="83"/>
      <c r="D45" s="267" t="str">
        <f>IF(H45="","",Sheet2!K3)</f>
        <v/>
      </c>
      <c r="E45" s="255"/>
      <c r="F45" s="255"/>
      <c r="G45" s="255"/>
      <c r="H45" s="258" t="str">
        <f>IF(Sheet2!M3=0,"",Sheet2!M3)</f>
        <v/>
      </c>
      <c r="I45" s="258"/>
      <c r="J45" s="258"/>
      <c r="K45" s="258"/>
      <c r="L45" s="258"/>
      <c r="M45" s="258"/>
      <c r="N45" s="258"/>
      <c r="O45" s="259"/>
      <c r="P45" s="274" t="str">
        <f>IF(H45="","","円")</f>
        <v/>
      </c>
      <c r="Q45" s="275"/>
      <c r="R45" s="276" t="str">
        <f>IF(H45="","",Sheet2!L3)</f>
        <v/>
      </c>
      <c r="S45" s="276"/>
      <c r="T45" s="276"/>
      <c r="U45" s="276"/>
      <c r="V45" s="276"/>
      <c r="W45" s="276"/>
      <c r="X45" s="276"/>
      <c r="Y45" s="276"/>
      <c r="Z45" s="276"/>
      <c r="AA45" s="276"/>
      <c r="AB45" s="277"/>
      <c r="AC45" s="254" t="str">
        <f>IF(AG45="","",Sheet2!K8)</f>
        <v/>
      </c>
      <c r="AD45" s="255"/>
      <c r="AE45" s="255"/>
      <c r="AF45" s="255"/>
      <c r="AG45" s="258" t="str">
        <f>IF(Sheet2!M8=0,"",Sheet2!M8)</f>
        <v/>
      </c>
      <c r="AH45" s="258"/>
      <c r="AI45" s="258"/>
      <c r="AJ45" s="258"/>
      <c r="AK45" s="258"/>
      <c r="AL45" s="258"/>
      <c r="AM45" s="258"/>
      <c r="AN45" s="259"/>
      <c r="AO45" s="274" t="str">
        <f>IF(AG45="","","円")</f>
        <v/>
      </c>
      <c r="AP45" s="275"/>
      <c r="AQ45" s="276" t="str">
        <f>IF(AG45="","",Sheet2!L8)</f>
        <v/>
      </c>
      <c r="AR45" s="276"/>
      <c r="AS45" s="276"/>
      <c r="AT45" s="276"/>
      <c r="AU45" s="276"/>
      <c r="AV45" s="276"/>
      <c r="AW45" s="276"/>
      <c r="AX45" s="276"/>
      <c r="AY45" s="276"/>
      <c r="AZ45" s="276"/>
      <c r="BA45" s="277"/>
      <c r="BB45" s="85"/>
    </row>
    <row r="46" spans="1:54" x14ac:dyDescent="0.4">
      <c r="A46" s="83"/>
      <c r="B46" s="83"/>
      <c r="C46" s="83"/>
      <c r="D46" s="268"/>
      <c r="E46" s="257"/>
      <c r="F46" s="257"/>
      <c r="G46" s="257"/>
      <c r="H46" s="260"/>
      <c r="I46" s="260"/>
      <c r="J46" s="260"/>
      <c r="K46" s="260"/>
      <c r="L46" s="260"/>
      <c r="M46" s="260"/>
      <c r="N46" s="260"/>
      <c r="O46" s="261"/>
      <c r="P46" s="250"/>
      <c r="Q46" s="251"/>
      <c r="R46" s="270"/>
      <c r="S46" s="270"/>
      <c r="T46" s="270"/>
      <c r="U46" s="270"/>
      <c r="V46" s="270"/>
      <c r="W46" s="270"/>
      <c r="X46" s="270"/>
      <c r="Y46" s="270"/>
      <c r="Z46" s="270"/>
      <c r="AA46" s="270"/>
      <c r="AB46" s="271"/>
      <c r="AC46" s="256"/>
      <c r="AD46" s="257"/>
      <c r="AE46" s="257"/>
      <c r="AF46" s="257"/>
      <c r="AG46" s="260"/>
      <c r="AH46" s="260"/>
      <c r="AI46" s="260"/>
      <c r="AJ46" s="260"/>
      <c r="AK46" s="260"/>
      <c r="AL46" s="260"/>
      <c r="AM46" s="260"/>
      <c r="AN46" s="261"/>
      <c r="AO46" s="250"/>
      <c r="AP46" s="251"/>
      <c r="AQ46" s="270"/>
      <c r="AR46" s="270"/>
      <c r="AS46" s="270"/>
      <c r="AT46" s="270"/>
      <c r="AU46" s="270"/>
      <c r="AV46" s="270"/>
      <c r="AW46" s="270"/>
      <c r="AX46" s="270"/>
      <c r="AY46" s="270"/>
      <c r="AZ46" s="270"/>
      <c r="BA46" s="271"/>
      <c r="BB46" s="85"/>
    </row>
    <row r="47" spans="1:54" x14ac:dyDescent="0.4">
      <c r="A47" s="83"/>
      <c r="B47" s="83"/>
      <c r="C47" s="83"/>
      <c r="D47" s="268" t="str">
        <f>IF(H47="","",Sheet2!K4)</f>
        <v/>
      </c>
      <c r="E47" s="257"/>
      <c r="F47" s="257"/>
      <c r="G47" s="257"/>
      <c r="H47" s="260" t="str">
        <f>IF(Sheet2!M4=0,"",Sheet2!M4)</f>
        <v/>
      </c>
      <c r="I47" s="260"/>
      <c r="J47" s="260"/>
      <c r="K47" s="260"/>
      <c r="L47" s="260"/>
      <c r="M47" s="260"/>
      <c r="N47" s="260"/>
      <c r="O47" s="261"/>
      <c r="P47" s="250" t="str">
        <f>IF(H47="","","円")</f>
        <v/>
      </c>
      <c r="Q47" s="251"/>
      <c r="R47" s="270" t="str">
        <f>IF(H47="","",Sheet2!L4)</f>
        <v/>
      </c>
      <c r="S47" s="270"/>
      <c r="T47" s="270"/>
      <c r="U47" s="270"/>
      <c r="V47" s="270"/>
      <c r="W47" s="270"/>
      <c r="X47" s="270"/>
      <c r="Y47" s="270"/>
      <c r="Z47" s="270"/>
      <c r="AA47" s="270"/>
      <c r="AB47" s="271"/>
      <c r="AC47" s="256" t="str">
        <f>IF(AG47="","",Sheet2!K9)</f>
        <v/>
      </c>
      <c r="AD47" s="257"/>
      <c r="AE47" s="257"/>
      <c r="AF47" s="257"/>
      <c r="AG47" s="260" t="str">
        <f>IF(Sheet2!M9=0,"",Sheet2!M9)</f>
        <v/>
      </c>
      <c r="AH47" s="260"/>
      <c r="AI47" s="260"/>
      <c r="AJ47" s="260"/>
      <c r="AK47" s="260"/>
      <c r="AL47" s="260"/>
      <c r="AM47" s="260"/>
      <c r="AN47" s="261"/>
      <c r="AO47" s="250" t="str">
        <f>IF(AG47="","","円")</f>
        <v/>
      </c>
      <c r="AP47" s="251"/>
      <c r="AQ47" s="270" t="str">
        <f>IF(AG47="","",Sheet2!L9)</f>
        <v/>
      </c>
      <c r="AR47" s="270"/>
      <c r="AS47" s="270"/>
      <c r="AT47" s="270"/>
      <c r="AU47" s="270"/>
      <c r="AV47" s="270"/>
      <c r="AW47" s="270"/>
      <c r="AX47" s="270"/>
      <c r="AY47" s="270"/>
      <c r="AZ47" s="270"/>
      <c r="BA47" s="271"/>
      <c r="BB47" s="85"/>
    </row>
    <row r="48" spans="1:54" x14ac:dyDescent="0.4">
      <c r="A48" s="83"/>
      <c r="B48" s="83"/>
      <c r="C48" s="83"/>
      <c r="D48" s="268"/>
      <c r="E48" s="257"/>
      <c r="F48" s="257"/>
      <c r="G48" s="257"/>
      <c r="H48" s="260"/>
      <c r="I48" s="260"/>
      <c r="J48" s="260"/>
      <c r="K48" s="260"/>
      <c r="L48" s="260"/>
      <c r="M48" s="260"/>
      <c r="N48" s="260"/>
      <c r="O48" s="261"/>
      <c r="P48" s="250"/>
      <c r="Q48" s="251"/>
      <c r="R48" s="270"/>
      <c r="S48" s="270"/>
      <c r="T48" s="270"/>
      <c r="U48" s="270"/>
      <c r="V48" s="270"/>
      <c r="W48" s="270"/>
      <c r="X48" s="270"/>
      <c r="Y48" s="270"/>
      <c r="Z48" s="270"/>
      <c r="AA48" s="270"/>
      <c r="AB48" s="271"/>
      <c r="AC48" s="256"/>
      <c r="AD48" s="257"/>
      <c r="AE48" s="257"/>
      <c r="AF48" s="257"/>
      <c r="AG48" s="260"/>
      <c r="AH48" s="260"/>
      <c r="AI48" s="260"/>
      <c r="AJ48" s="260"/>
      <c r="AK48" s="260"/>
      <c r="AL48" s="260"/>
      <c r="AM48" s="260"/>
      <c r="AN48" s="261"/>
      <c r="AO48" s="250"/>
      <c r="AP48" s="251"/>
      <c r="AQ48" s="270"/>
      <c r="AR48" s="270"/>
      <c r="AS48" s="270"/>
      <c r="AT48" s="270"/>
      <c r="AU48" s="270"/>
      <c r="AV48" s="270"/>
      <c r="AW48" s="270"/>
      <c r="AX48" s="270"/>
      <c r="AY48" s="270"/>
      <c r="AZ48" s="270"/>
      <c r="BA48" s="271"/>
      <c r="BB48" s="85"/>
    </row>
    <row r="49" spans="1:54" x14ac:dyDescent="0.4">
      <c r="A49" s="83"/>
      <c r="B49" s="83"/>
      <c r="C49" s="83"/>
      <c r="D49" s="268" t="str">
        <f>IF(H49="","",Sheet2!K5)</f>
        <v/>
      </c>
      <c r="E49" s="257"/>
      <c r="F49" s="257"/>
      <c r="G49" s="257"/>
      <c r="H49" s="260" t="str">
        <f>IF(Sheet2!M5=0,"",Sheet2!M5)</f>
        <v/>
      </c>
      <c r="I49" s="260"/>
      <c r="J49" s="260"/>
      <c r="K49" s="260"/>
      <c r="L49" s="260"/>
      <c r="M49" s="260"/>
      <c r="N49" s="260"/>
      <c r="O49" s="261"/>
      <c r="P49" s="250" t="str">
        <f>IF(H49="","","円")</f>
        <v/>
      </c>
      <c r="Q49" s="251"/>
      <c r="R49" s="270" t="str">
        <f>IF(H49="","",Sheet2!L5)</f>
        <v/>
      </c>
      <c r="S49" s="270"/>
      <c r="T49" s="270"/>
      <c r="U49" s="270"/>
      <c r="V49" s="270"/>
      <c r="W49" s="270"/>
      <c r="X49" s="270"/>
      <c r="Y49" s="270"/>
      <c r="Z49" s="270"/>
      <c r="AA49" s="270"/>
      <c r="AB49" s="271"/>
      <c r="AC49" s="256" t="str">
        <f>IF(AG49="","",Sheet2!K10)</f>
        <v/>
      </c>
      <c r="AD49" s="257"/>
      <c r="AE49" s="257"/>
      <c r="AF49" s="257"/>
      <c r="AG49" s="260" t="str">
        <f>IF(Sheet2!M10=0,"",Sheet2!M10)</f>
        <v/>
      </c>
      <c r="AH49" s="260"/>
      <c r="AI49" s="260"/>
      <c r="AJ49" s="260"/>
      <c r="AK49" s="260"/>
      <c r="AL49" s="260"/>
      <c r="AM49" s="260"/>
      <c r="AN49" s="261"/>
      <c r="AO49" s="250" t="str">
        <f>IF(AG49="","","円")</f>
        <v/>
      </c>
      <c r="AP49" s="251"/>
      <c r="AQ49" s="270" t="str">
        <f>IF(AG49="","",Sheet2!L10)</f>
        <v/>
      </c>
      <c r="AR49" s="270"/>
      <c r="AS49" s="270"/>
      <c r="AT49" s="270"/>
      <c r="AU49" s="270"/>
      <c r="AV49" s="270"/>
      <c r="AW49" s="270"/>
      <c r="AX49" s="270"/>
      <c r="AY49" s="270"/>
      <c r="AZ49" s="270"/>
      <c r="BA49" s="271"/>
      <c r="BB49" s="85"/>
    </row>
    <row r="50" spans="1:54" x14ac:dyDescent="0.4">
      <c r="A50" s="83"/>
      <c r="B50" s="83"/>
      <c r="C50" s="83"/>
      <c r="D50" s="268"/>
      <c r="E50" s="257"/>
      <c r="F50" s="257"/>
      <c r="G50" s="257"/>
      <c r="H50" s="260"/>
      <c r="I50" s="260"/>
      <c r="J50" s="260"/>
      <c r="K50" s="260"/>
      <c r="L50" s="260"/>
      <c r="M50" s="260"/>
      <c r="N50" s="260"/>
      <c r="O50" s="261"/>
      <c r="P50" s="250"/>
      <c r="Q50" s="251"/>
      <c r="R50" s="270"/>
      <c r="S50" s="270"/>
      <c r="T50" s="270"/>
      <c r="U50" s="270"/>
      <c r="V50" s="270"/>
      <c r="W50" s="270"/>
      <c r="X50" s="270"/>
      <c r="Y50" s="270"/>
      <c r="Z50" s="270"/>
      <c r="AA50" s="270"/>
      <c r="AB50" s="271"/>
      <c r="AC50" s="256"/>
      <c r="AD50" s="257"/>
      <c r="AE50" s="257"/>
      <c r="AF50" s="257"/>
      <c r="AG50" s="260"/>
      <c r="AH50" s="260"/>
      <c r="AI50" s="260"/>
      <c r="AJ50" s="260"/>
      <c r="AK50" s="260"/>
      <c r="AL50" s="260"/>
      <c r="AM50" s="260"/>
      <c r="AN50" s="261"/>
      <c r="AO50" s="250"/>
      <c r="AP50" s="251"/>
      <c r="AQ50" s="270"/>
      <c r="AR50" s="270"/>
      <c r="AS50" s="270"/>
      <c r="AT50" s="270"/>
      <c r="AU50" s="270"/>
      <c r="AV50" s="270"/>
      <c r="AW50" s="270"/>
      <c r="AX50" s="270"/>
      <c r="AY50" s="270"/>
      <c r="AZ50" s="270"/>
      <c r="BA50" s="271"/>
      <c r="BB50" s="85"/>
    </row>
    <row r="51" spans="1:54" x14ac:dyDescent="0.4">
      <c r="A51" s="83"/>
      <c r="B51" s="83"/>
      <c r="C51" s="83"/>
      <c r="D51" s="268" t="str">
        <f>IF(H51="","",Sheet2!K6)</f>
        <v/>
      </c>
      <c r="E51" s="257"/>
      <c r="F51" s="257"/>
      <c r="G51" s="257"/>
      <c r="H51" s="260" t="str">
        <f>IF(Sheet2!M6=0,"",Sheet2!M6)</f>
        <v/>
      </c>
      <c r="I51" s="260"/>
      <c r="J51" s="260"/>
      <c r="K51" s="260"/>
      <c r="L51" s="260"/>
      <c r="M51" s="260"/>
      <c r="N51" s="260"/>
      <c r="O51" s="261"/>
      <c r="P51" s="250" t="str">
        <f>IF(H51="","","円")</f>
        <v/>
      </c>
      <c r="Q51" s="251"/>
      <c r="R51" s="270" t="str">
        <f>IF(H51="","",Sheet2!L6)</f>
        <v/>
      </c>
      <c r="S51" s="270"/>
      <c r="T51" s="270"/>
      <c r="U51" s="270"/>
      <c r="V51" s="270"/>
      <c r="W51" s="270"/>
      <c r="X51" s="270"/>
      <c r="Y51" s="270"/>
      <c r="Z51" s="270"/>
      <c r="AA51" s="270"/>
      <c r="AB51" s="271"/>
      <c r="AC51" s="256" t="str">
        <f>IF(AG51="","",Sheet2!K11)</f>
        <v/>
      </c>
      <c r="AD51" s="257"/>
      <c r="AE51" s="257"/>
      <c r="AF51" s="257"/>
      <c r="AG51" s="260" t="str">
        <f>IF(Sheet2!M11=0,"",Sheet2!M11)</f>
        <v/>
      </c>
      <c r="AH51" s="260"/>
      <c r="AI51" s="260"/>
      <c r="AJ51" s="260"/>
      <c r="AK51" s="260"/>
      <c r="AL51" s="260"/>
      <c r="AM51" s="260"/>
      <c r="AN51" s="261"/>
      <c r="AO51" s="250" t="str">
        <f>IF(AG51="","","円")</f>
        <v/>
      </c>
      <c r="AP51" s="251"/>
      <c r="AQ51" s="270" t="str">
        <f>IF(AG51="","",Sheet2!L11)</f>
        <v/>
      </c>
      <c r="AR51" s="270"/>
      <c r="AS51" s="270"/>
      <c r="AT51" s="270"/>
      <c r="AU51" s="270"/>
      <c r="AV51" s="270"/>
      <c r="AW51" s="270"/>
      <c r="AX51" s="270"/>
      <c r="AY51" s="270"/>
      <c r="AZ51" s="270"/>
      <c r="BA51" s="271"/>
      <c r="BB51" s="85"/>
    </row>
    <row r="52" spans="1:54" x14ac:dyDescent="0.4">
      <c r="A52" s="83"/>
      <c r="B52" s="83"/>
      <c r="C52" s="83"/>
      <c r="D52" s="268"/>
      <c r="E52" s="257"/>
      <c r="F52" s="257"/>
      <c r="G52" s="257"/>
      <c r="H52" s="260"/>
      <c r="I52" s="260"/>
      <c r="J52" s="260"/>
      <c r="K52" s="260"/>
      <c r="L52" s="260"/>
      <c r="M52" s="260"/>
      <c r="N52" s="260"/>
      <c r="O52" s="261"/>
      <c r="P52" s="250"/>
      <c r="Q52" s="251"/>
      <c r="R52" s="270"/>
      <c r="S52" s="270"/>
      <c r="T52" s="270"/>
      <c r="U52" s="270"/>
      <c r="V52" s="270"/>
      <c r="W52" s="270"/>
      <c r="X52" s="270"/>
      <c r="Y52" s="270"/>
      <c r="Z52" s="270"/>
      <c r="AA52" s="270"/>
      <c r="AB52" s="271"/>
      <c r="AC52" s="256"/>
      <c r="AD52" s="257"/>
      <c r="AE52" s="257"/>
      <c r="AF52" s="257"/>
      <c r="AG52" s="260"/>
      <c r="AH52" s="260"/>
      <c r="AI52" s="260"/>
      <c r="AJ52" s="260"/>
      <c r="AK52" s="260"/>
      <c r="AL52" s="260"/>
      <c r="AM52" s="260"/>
      <c r="AN52" s="261"/>
      <c r="AO52" s="250"/>
      <c r="AP52" s="251"/>
      <c r="AQ52" s="270"/>
      <c r="AR52" s="270"/>
      <c r="AS52" s="270"/>
      <c r="AT52" s="270"/>
      <c r="AU52" s="270"/>
      <c r="AV52" s="270"/>
      <c r="AW52" s="270"/>
      <c r="AX52" s="270"/>
      <c r="AY52" s="270"/>
      <c r="AZ52" s="270"/>
      <c r="BA52" s="271"/>
      <c r="BB52" s="85"/>
    </row>
    <row r="53" spans="1:54" x14ac:dyDescent="0.4">
      <c r="A53" s="83"/>
      <c r="B53" s="83"/>
      <c r="C53" s="83"/>
      <c r="D53" s="268" t="str">
        <f>IF(H53="","",Sheet2!K7)</f>
        <v/>
      </c>
      <c r="E53" s="257"/>
      <c r="F53" s="257"/>
      <c r="G53" s="257"/>
      <c r="H53" s="260" t="str">
        <f>IF(Sheet2!M7=0,"",Sheet2!M7)</f>
        <v/>
      </c>
      <c r="I53" s="260"/>
      <c r="J53" s="260"/>
      <c r="K53" s="260"/>
      <c r="L53" s="260"/>
      <c r="M53" s="260"/>
      <c r="N53" s="260"/>
      <c r="O53" s="261"/>
      <c r="P53" s="250" t="str">
        <f>IF(H53="","","円")</f>
        <v/>
      </c>
      <c r="Q53" s="251"/>
      <c r="R53" s="270" t="str">
        <f>IF(H53="","",Sheet2!L7)</f>
        <v/>
      </c>
      <c r="S53" s="270"/>
      <c r="T53" s="270"/>
      <c r="U53" s="270"/>
      <c r="V53" s="270"/>
      <c r="W53" s="270"/>
      <c r="X53" s="270"/>
      <c r="Y53" s="270"/>
      <c r="Z53" s="270"/>
      <c r="AA53" s="270"/>
      <c r="AB53" s="271"/>
      <c r="AC53" s="256" t="str">
        <f>IF(AG53="","",Sheet2!K12)</f>
        <v/>
      </c>
      <c r="AD53" s="257"/>
      <c r="AE53" s="257"/>
      <c r="AF53" s="257"/>
      <c r="AG53" s="260" t="str">
        <f>IF(Sheet2!M12="","",Sheet2!M12)</f>
        <v/>
      </c>
      <c r="AH53" s="260"/>
      <c r="AI53" s="260"/>
      <c r="AJ53" s="260"/>
      <c r="AK53" s="260"/>
      <c r="AL53" s="260"/>
      <c r="AM53" s="260"/>
      <c r="AN53" s="261"/>
      <c r="AO53" s="250" t="str">
        <f>IF(AG53="","","円")</f>
        <v/>
      </c>
      <c r="AP53" s="251"/>
      <c r="AQ53" s="270" t="str">
        <f>IF(AG53="","",Sheet2!L12)</f>
        <v/>
      </c>
      <c r="AR53" s="270"/>
      <c r="AS53" s="270"/>
      <c r="AT53" s="270"/>
      <c r="AU53" s="270"/>
      <c r="AV53" s="270"/>
      <c r="AW53" s="270"/>
      <c r="AX53" s="270"/>
      <c r="AY53" s="270"/>
      <c r="AZ53" s="270"/>
      <c r="BA53" s="271"/>
      <c r="BB53" s="85"/>
    </row>
    <row r="54" spans="1:54" ht="19.5" thickBot="1" x14ac:dyDescent="0.45">
      <c r="A54" s="83"/>
      <c r="B54" s="83"/>
      <c r="C54" s="83"/>
      <c r="D54" s="269"/>
      <c r="E54" s="265"/>
      <c r="F54" s="265"/>
      <c r="G54" s="265"/>
      <c r="H54" s="262"/>
      <c r="I54" s="262"/>
      <c r="J54" s="262"/>
      <c r="K54" s="262"/>
      <c r="L54" s="262"/>
      <c r="M54" s="262"/>
      <c r="N54" s="262"/>
      <c r="O54" s="263"/>
      <c r="P54" s="252"/>
      <c r="Q54" s="253"/>
      <c r="R54" s="272"/>
      <c r="S54" s="272"/>
      <c r="T54" s="272"/>
      <c r="U54" s="272"/>
      <c r="V54" s="272"/>
      <c r="W54" s="272"/>
      <c r="X54" s="272"/>
      <c r="Y54" s="272"/>
      <c r="Z54" s="272"/>
      <c r="AA54" s="272"/>
      <c r="AB54" s="273"/>
      <c r="AC54" s="264"/>
      <c r="AD54" s="265"/>
      <c r="AE54" s="265"/>
      <c r="AF54" s="265"/>
      <c r="AG54" s="262"/>
      <c r="AH54" s="262"/>
      <c r="AI54" s="262"/>
      <c r="AJ54" s="262"/>
      <c r="AK54" s="262"/>
      <c r="AL54" s="262"/>
      <c r="AM54" s="262"/>
      <c r="AN54" s="263"/>
      <c r="AO54" s="252"/>
      <c r="AP54" s="253"/>
      <c r="AQ54" s="272"/>
      <c r="AR54" s="272"/>
      <c r="AS54" s="272"/>
      <c r="AT54" s="272"/>
      <c r="AU54" s="272"/>
      <c r="AV54" s="272"/>
      <c r="AW54" s="272"/>
      <c r="AX54" s="272"/>
      <c r="AY54" s="272"/>
      <c r="AZ54" s="272"/>
      <c r="BA54" s="273"/>
      <c r="BB54" s="85"/>
    </row>
    <row r="55" spans="1:54" ht="19.5" thickTop="1" x14ac:dyDescent="0.4">
      <c r="A55" s="83"/>
      <c r="B55" s="83"/>
      <c r="C55" s="83"/>
      <c r="D55" s="266" t="s">
        <v>76</v>
      </c>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6"/>
      <c r="BA55" s="266"/>
      <c r="BB55" s="85"/>
    </row>
    <row r="56" spans="1:54" x14ac:dyDescent="0.4">
      <c r="A56" s="83"/>
      <c r="B56" s="83"/>
      <c r="C56" s="83"/>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6"/>
      <c r="AZ56" s="266"/>
      <c r="BA56" s="266"/>
      <c r="BB56" s="85"/>
    </row>
  </sheetData>
  <sheetProtection sheet="1" objects="1" scenarios="1"/>
  <mergeCells count="155">
    <mergeCell ref="N16:V17"/>
    <mergeCell ref="W16:W17"/>
    <mergeCell ref="X16:AF17"/>
    <mergeCell ref="AG16:AG17"/>
    <mergeCell ref="AG28:AG29"/>
    <mergeCell ref="W24:W25"/>
    <mergeCell ref="X22:AF23"/>
    <mergeCell ref="D14:M15"/>
    <mergeCell ref="D16:M17"/>
    <mergeCell ref="D18:M19"/>
    <mergeCell ref="D22:M23"/>
    <mergeCell ref="D24:M25"/>
    <mergeCell ref="D28:M29"/>
    <mergeCell ref="N24:V25"/>
    <mergeCell ref="D20:M21"/>
    <mergeCell ref="N20:W21"/>
    <mergeCell ref="X20:AG21"/>
    <mergeCell ref="D1:AQ1"/>
    <mergeCell ref="R51:AB52"/>
    <mergeCell ref="N22:V23"/>
    <mergeCell ref="W22:W23"/>
    <mergeCell ref="AG22:AG23"/>
    <mergeCell ref="AH22:AP23"/>
    <mergeCell ref="AH28:AQ29"/>
    <mergeCell ref="V36:Y37"/>
    <mergeCell ref="N32:V33"/>
    <mergeCell ref="W32:W33"/>
    <mergeCell ref="X32:AF33"/>
    <mergeCell ref="AG32:AG33"/>
    <mergeCell ref="AH32:AP33"/>
    <mergeCell ref="AQ32:AQ33"/>
    <mergeCell ref="N30:V31"/>
    <mergeCell ref="W30:W31"/>
    <mergeCell ref="X24:AF25"/>
    <mergeCell ref="AG24:AG25"/>
    <mergeCell ref="AH24:AP25"/>
    <mergeCell ref="AQ24:AQ25"/>
    <mergeCell ref="N26:V27"/>
    <mergeCell ref="W26:W27"/>
    <mergeCell ref="X26:AF27"/>
    <mergeCell ref="AG26:AG27"/>
    <mergeCell ref="AR22:AZ23"/>
    <mergeCell ref="BA22:BA23"/>
    <mergeCell ref="BA20:BA21"/>
    <mergeCell ref="AR20:AZ21"/>
    <mergeCell ref="AQ22:AQ23"/>
    <mergeCell ref="X14:AG15"/>
    <mergeCell ref="D26:M27"/>
    <mergeCell ref="D30:M31"/>
    <mergeCell ref="D32:M33"/>
    <mergeCell ref="AQ26:AQ27"/>
    <mergeCell ref="N28:V29"/>
    <mergeCell ref="W28:W29"/>
    <mergeCell ref="X28:AF29"/>
    <mergeCell ref="AH20:AQ21"/>
    <mergeCell ref="X30:AF31"/>
    <mergeCell ref="AG30:AG31"/>
    <mergeCell ref="AH30:AP31"/>
    <mergeCell ref="AQ30:AQ31"/>
    <mergeCell ref="AH26:AP27"/>
    <mergeCell ref="N14:W15"/>
    <mergeCell ref="N18:V19"/>
    <mergeCell ref="W18:W19"/>
    <mergeCell ref="X18:AF19"/>
    <mergeCell ref="AG18:AG19"/>
    <mergeCell ref="AH18:AP19"/>
    <mergeCell ref="AQ18:AQ19"/>
    <mergeCell ref="AH14:AQ15"/>
    <mergeCell ref="AH16:AP17"/>
    <mergeCell ref="AQ16:AQ17"/>
    <mergeCell ref="AO9:AZ9"/>
    <mergeCell ref="AR14:BA15"/>
    <mergeCell ref="AR16:AZ17"/>
    <mergeCell ref="BA16:BA17"/>
    <mergeCell ref="AR18:AZ19"/>
    <mergeCell ref="BA18:BA19"/>
    <mergeCell ref="AO10:BA10"/>
    <mergeCell ref="D36:U37"/>
    <mergeCell ref="D40:BA42"/>
    <mergeCell ref="Z36:AA37"/>
    <mergeCell ref="AQ45:BA46"/>
    <mergeCell ref="AQ47:BA48"/>
    <mergeCell ref="AR24:AZ25"/>
    <mergeCell ref="BA24:BA25"/>
    <mergeCell ref="AR26:AZ27"/>
    <mergeCell ref="BA26:BA27"/>
    <mergeCell ref="AR28:BA29"/>
    <mergeCell ref="AR30:AZ31"/>
    <mergeCell ref="BA30:BA31"/>
    <mergeCell ref="AR32:AZ33"/>
    <mergeCell ref="D43:BA44"/>
    <mergeCell ref="AR34:AZ35"/>
    <mergeCell ref="BA34:BA35"/>
    <mergeCell ref="AR36:AZ37"/>
    <mergeCell ref="BA36:BA37"/>
    <mergeCell ref="AR38:AZ39"/>
    <mergeCell ref="BA38:BA39"/>
    <mergeCell ref="BA32:BA33"/>
    <mergeCell ref="D34:AQ35"/>
    <mergeCell ref="D38:AQ39"/>
    <mergeCell ref="D55:BA56"/>
    <mergeCell ref="D45:G46"/>
    <mergeCell ref="D47:G48"/>
    <mergeCell ref="D49:G50"/>
    <mergeCell ref="D51:G52"/>
    <mergeCell ref="D53:G54"/>
    <mergeCell ref="AQ49:BA50"/>
    <mergeCell ref="AQ51:BA52"/>
    <mergeCell ref="AQ53:BA54"/>
    <mergeCell ref="H45:O46"/>
    <mergeCell ref="H47:O48"/>
    <mergeCell ref="H49:O50"/>
    <mergeCell ref="H53:O54"/>
    <mergeCell ref="H51:O52"/>
    <mergeCell ref="P45:Q46"/>
    <mergeCell ref="P47:Q48"/>
    <mergeCell ref="R45:AB46"/>
    <mergeCell ref="R47:AB48"/>
    <mergeCell ref="R49:AB50"/>
    <mergeCell ref="R53:AB54"/>
    <mergeCell ref="AO45:AP46"/>
    <mergeCell ref="AO47:AP48"/>
    <mergeCell ref="AO49:AP50"/>
    <mergeCell ref="AO51:AP52"/>
    <mergeCell ref="AO53:AP54"/>
    <mergeCell ref="AC45:AF46"/>
    <mergeCell ref="P51:Q52"/>
    <mergeCell ref="P53:Q54"/>
    <mergeCell ref="AG45:AN46"/>
    <mergeCell ref="AG47:AN48"/>
    <mergeCell ref="AG49:AN50"/>
    <mergeCell ref="AG51:AN52"/>
    <mergeCell ref="AG53:AN54"/>
    <mergeCell ref="P49:Q50"/>
    <mergeCell ref="AC47:AF48"/>
    <mergeCell ref="AC49:AF50"/>
    <mergeCell ref="AC51:AF52"/>
    <mergeCell ref="AC53:AF54"/>
    <mergeCell ref="D8:O8"/>
    <mergeCell ref="D9:O9"/>
    <mergeCell ref="D10:O10"/>
    <mergeCell ref="D2:BA3"/>
    <mergeCell ref="D11:BA13"/>
    <mergeCell ref="Y7:AA7"/>
    <mergeCell ref="P8:AA8"/>
    <mergeCell ref="P9:AA9"/>
    <mergeCell ref="P10:AA10"/>
    <mergeCell ref="AC8:AN8"/>
    <mergeCell ref="AC9:AN9"/>
    <mergeCell ref="AC10:AN10"/>
    <mergeCell ref="AO8:AZ8"/>
    <mergeCell ref="Y5:AA5"/>
    <mergeCell ref="Y6:AA6"/>
    <mergeCell ref="AX5:AZ5"/>
    <mergeCell ref="AX6:AZ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7"/>
  <sheetViews>
    <sheetView workbookViewId="0">
      <selection activeCell="D14" sqref="D14"/>
    </sheetView>
  </sheetViews>
  <sheetFormatPr defaultRowHeight="18.75" x14ac:dyDescent="0.4"/>
  <cols>
    <col min="1" max="1" width="18.75" style="122" customWidth="1"/>
    <col min="2" max="2" width="6.25" style="122" customWidth="1"/>
    <col min="3" max="3" width="11.25" style="122" customWidth="1"/>
    <col min="4" max="4" width="25" style="122" customWidth="1"/>
    <col min="5" max="5" width="6.25" style="122" customWidth="1"/>
    <col min="6" max="6" width="37.5" style="122" customWidth="1"/>
    <col min="7" max="7" width="6.25" style="122" customWidth="1"/>
    <col min="8" max="9" width="9" style="101"/>
    <col min="10" max="10" width="12.5" style="122" customWidth="1"/>
    <col min="11" max="11" width="9" style="101"/>
    <col min="12" max="12" width="18.75" style="101" customWidth="1"/>
    <col min="13" max="13" width="15" style="101" customWidth="1"/>
    <col min="14" max="16384" width="9" style="101"/>
  </cols>
  <sheetData>
    <row r="1" spans="1:13" ht="19.5" thickBot="1" x14ac:dyDescent="0.45">
      <c r="A1" s="422" t="s">
        <v>0</v>
      </c>
      <c r="B1" s="423"/>
      <c r="C1" s="428" t="s">
        <v>1</v>
      </c>
      <c r="D1" s="428"/>
      <c r="E1" s="428"/>
      <c r="F1" s="428" t="s">
        <v>14</v>
      </c>
      <c r="G1" s="422"/>
      <c r="H1" s="428" t="s">
        <v>27</v>
      </c>
      <c r="I1" s="428"/>
      <c r="J1" s="428"/>
      <c r="K1" s="429" t="s">
        <v>136</v>
      </c>
      <c r="L1" s="429"/>
      <c r="M1" s="429"/>
    </row>
    <row r="2" spans="1:13" ht="20.25" thickTop="1" thickBot="1" x14ac:dyDescent="0.45">
      <c r="A2" s="102" t="s">
        <v>44</v>
      </c>
      <c r="B2" s="102" t="s">
        <v>52</v>
      </c>
      <c r="C2" s="102" t="s">
        <v>2</v>
      </c>
      <c r="D2" s="102" t="s">
        <v>51</v>
      </c>
      <c r="E2" s="102" t="s">
        <v>52</v>
      </c>
      <c r="F2" s="103" t="s">
        <v>85</v>
      </c>
      <c r="G2" s="104" t="s">
        <v>53</v>
      </c>
      <c r="H2" s="105" t="s">
        <v>59</v>
      </c>
      <c r="I2" s="105" t="s">
        <v>60</v>
      </c>
      <c r="J2" s="105" t="s">
        <v>61</v>
      </c>
      <c r="K2" s="106" t="s">
        <v>133</v>
      </c>
      <c r="L2" s="106" t="s">
        <v>134</v>
      </c>
      <c r="M2" s="106" t="s">
        <v>135</v>
      </c>
    </row>
    <row r="3" spans="1:13" ht="19.5" thickTop="1" x14ac:dyDescent="0.4">
      <c r="A3" s="107"/>
      <c r="B3" s="107"/>
      <c r="C3" s="108" t="s">
        <v>8</v>
      </c>
      <c r="D3" s="108">
        <f>国保税試算シート!G20</f>
        <v>0</v>
      </c>
      <c r="E3" s="108">
        <f t="shared" ref="E3:E8" si="0">IF(D3=$D$11,$E$11,IF(D3=$D$12,$E$12,IF(D3=$D$13,$E$13,IF(D3=$D$14,$E$14,IF(D3=$D$15,$E$15,IF(D3=$D$16,$E$16,0))))))</f>
        <v>0</v>
      </c>
      <c r="F3" s="108">
        <f>国保税試算シート!G43</f>
        <v>0</v>
      </c>
      <c r="G3" s="109">
        <f t="shared" ref="G3:G8" si="1">IF(F3=$F$11,$G$11,IF(F3=$F$12,$G$12,IF(F3=$F$13,$G$13,IF(F3=$F$14,$G$14,0))))</f>
        <v>0</v>
      </c>
      <c r="H3" s="110"/>
      <c r="I3" s="111">
        <v>12</v>
      </c>
      <c r="J3" s="112" t="s">
        <v>152</v>
      </c>
      <c r="K3" s="113" t="s">
        <v>137</v>
      </c>
      <c r="L3" s="114">
        <v>46234</v>
      </c>
      <c r="M3" s="115">
        <f>IF(OR($H$17=$H$3,$H$17=$H$4,$H$17=$H$5,$H$17=$H$6),ROUNDDOWN($M$14/9,-3)+($M$14-(ROUNDDOWN($M$14/9,-3)*9)),0)</f>
        <v>0</v>
      </c>
    </row>
    <row r="4" spans="1:13" x14ac:dyDescent="0.4">
      <c r="A4" s="116" t="s">
        <v>45</v>
      </c>
      <c r="B4" s="108">
        <v>1</v>
      </c>
      <c r="C4" s="113" t="s">
        <v>9</v>
      </c>
      <c r="D4" s="113">
        <f>国保税試算シート!G22</f>
        <v>0</v>
      </c>
      <c r="E4" s="108">
        <f t="shared" si="0"/>
        <v>0</v>
      </c>
      <c r="F4" s="113">
        <f>国保税試算シート!G45</f>
        <v>0</v>
      </c>
      <c r="G4" s="109">
        <f t="shared" si="1"/>
        <v>0</v>
      </c>
      <c r="H4" s="117" t="s">
        <v>63</v>
      </c>
      <c r="I4" s="118">
        <v>12</v>
      </c>
      <c r="J4" s="119" t="s">
        <v>152</v>
      </c>
      <c r="K4" s="113" t="s">
        <v>138</v>
      </c>
      <c r="L4" s="114">
        <v>46265</v>
      </c>
      <c r="M4" s="115">
        <f>IF(OR($H$17=$H$3,$H$17=$H$4,$H$17=$H$5,$H$17=$H$6),ROUNDDOWN($M$14/9,-3),IF($H$17=$H$7,ROUNDDOWN($M$14/8,-3)+($M$14-(ROUNDDOWN($M$14/8,-3)*8)),0))</f>
        <v>0</v>
      </c>
    </row>
    <row r="5" spans="1:13" ht="19.5" thickBot="1" x14ac:dyDescent="0.45">
      <c r="A5" s="120" t="s">
        <v>46</v>
      </c>
      <c r="B5" s="121">
        <v>2</v>
      </c>
      <c r="C5" s="113" t="s">
        <v>10</v>
      </c>
      <c r="D5" s="113">
        <f>国保税試算シート!G24</f>
        <v>0</v>
      </c>
      <c r="E5" s="108">
        <f t="shared" si="0"/>
        <v>0</v>
      </c>
      <c r="F5" s="113">
        <f>国保税試算シート!G47</f>
        <v>0</v>
      </c>
      <c r="G5" s="109">
        <f t="shared" si="1"/>
        <v>0</v>
      </c>
      <c r="H5" s="117" t="s">
        <v>65</v>
      </c>
      <c r="I5" s="118">
        <v>11</v>
      </c>
      <c r="J5" s="119" t="s">
        <v>153</v>
      </c>
      <c r="K5" s="113" t="s">
        <v>139</v>
      </c>
      <c r="L5" s="114">
        <v>46295</v>
      </c>
      <c r="M5" s="115">
        <f>IF(OR($H$17=$H$3,$H$17=$H$4,$H$17=$H$5,$H$17=$H$6),ROUNDDOWN($M$14/9,-3),IF($H$17=$H$7,ROUNDDOWN($M$14/8,-3),IF($H$17=$H$8,ROUNDDOWN($M$14/7,-3)+($M$14-(ROUNDDOWN($M$14/7,-3)*7)),0)))</f>
        <v>0</v>
      </c>
    </row>
    <row r="6" spans="1:13" ht="20.25" thickTop="1" thickBot="1" x14ac:dyDescent="0.45">
      <c r="A6" s="424" t="s">
        <v>47</v>
      </c>
      <c r="B6" s="425"/>
      <c r="C6" s="113" t="s">
        <v>11</v>
      </c>
      <c r="D6" s="113">
        <f>国保税試算シート!G26</f>
        <v>0</v>
      </c>
      <c r="E6" s="108">
        <f t="shared" si="0"/>
        <v>0</v>
      </c>
      <c r="F6" s="113">
        <f>国保税試算シート!G49</f>
        <v>0</v>
      </c>
      <c r="G6" s="109">
        <f t="shared" si="1"/>
        <v>0</v>
      </c>
      <c r="H6" s="117" t="s">
        <v>66</v>
      </c>
      <c r="I6" s="118">
        <v>10</v>
      </c>
      <c r="J6" s="119" t="s">
        <v>154</v>
      </c>
      <c r="K6" s="113" t="s">
        <v>140</v>
      </c>
      <c r="L6" s="114">
        <v>46328</v>
      </c>
      <c r="M6" s="115">
        <f>IF(OR($H$17=$H$3,$H$17=$H$4,$H$17=$H$5,$H$17=$H$6),ROUNDDOWN($M$14/9,-3),IF($H$17=$H$7,ROUNDDOWN($M$14/8,-3),IF($H$17=$H$8,ROUNDDOWN($M$14/7,-3),IF($H$17=$H$9,ROUNDDOWN($M$14/6,-3)+($M$14-(ROUNDDOWN($M$14/6,-3)*6)),0))))</f>
        <v>0</v>
      </c>
    </row>
    <row r="7" spans="1:13" ht="19.5" thickTop="1" x14ac:dyDescent="0.4">
      <c r="A7" s="109">
        <f>国保税試算シート!B13</f>
        <v>0</v>
      </c>
      <c r="B7" s="108">
        <f>IF(A7=A4,B4,IF(A7=A5,B5,0))</f>
        <v>0</v>
      </c>
      <c r="C7" s="113" t="s">
        <v>12</v>
      </c>
      <c r="D7" s="113">
        <f>国保税試算シート!G28</f>
        <v>0</v>
      </c>
      <c r="E7" s="108">
        <f t="shared" si="0"/>
        <v>0</v>
      </c>
      <c r="F7" s="113">
        <f>国保税試算シート!G51</f>
        <v>0</v>
      </c>
      <c r="G7" s="109">
        <f t="shared" si="1"/>
        <v>0</v>
      </c>
      <c r="H7" s="117" t="s">
        <v>67</v>
      </c>
      <c r="I7" s="118">
        <v>9</v>
      </c>
      <c r="J7" s="119" t="s">
        <v>155</v>
      </c>
      <c r="K7" s="113" t="s">
        <v>141</v>
      </c>
      <c r="L7" s="114">
        <v>46356</v>
      </c>
      <c r="M7" s="115">
        <f>IF(OR($H$17=$H$3,$H$17=$H$4,$H$17=$H$5,$H$17=$H$6),ROUNDDOWN($M$14/9,-3),IF($H$17=$H$7,ROUNDDOWN($M$14/8,-3),IF($H$17=$H$8,ROUNDDOWN($M$14/7,-3),IF($H$17=$H$9,ROUNDDOWN($M$14/6,-3),IF($H$17=$H$10,ROUNDDOWN($M$14/5,-3)+($M$14-(ROUNDDOWN($M$14/5,-3)*5)),0)))))</f>
        <v>0</v>
      </c>
    </row>
    <row r="8" spans="1:13" ht="19.5" thickBot="1" x14ac:dyDescent="0.45">
      <c r="C8" s="121" t="s">
        <v>13</v>
      </c>
      <c r="D8" s="121">
        <f>国保税試算シート!G30</f>
        <v>0</v>
      </c>
      <c r="E8" s="108">
        <f t="shared" si="0"/>
        <v>0</v>
      </c>
      <c r="F8" s="121">
        <f>国保税試算シート!G53</f>
        <v>0</v>
      </c>
      <c r="G8" s="109">
        <f t="shared" si="1"/>
        <v>0</v>
      </c>
      <c r="H8" s="117" t="s">
        <v>68</v>
      </c>
      <c r="I8" s="118">
        <v>8</v>
      </c>
      <c r="J8" s="119" t="s">
        <v>156</v>
      </c>
      <c r="K8" s="113" t="s">
        <v>142</v>
      </c>
      <c r="L8" s="114">
        <v>46381</v>
      </c>
      <c r="M8" s="115">
        <f>IF(OR($H$17=$H$3,$H$17=$H$4,$H$17=$H$5,$H$17=$H$6),ROUNDDOWN($M$14/9,-3),IF($H$17=$H$7,ROUNDDOWN($M$14/8,-3),IF($H$17=$H$8,ROUNDDOWN($M$14/7,-3),IF($H$17=$H$9,ROUNDDOWN($M$14/6,-3),IF($H$17=$H$10,ROUNDDOWN($M$14/5,-3),IF($H$17=$H$11,ROUNDDOWN($M$14/4,-3)+($M$14-(ROUNDDOWN($M$14/4,-3)*4)),0))))))</f>
        <v>0</v>
      </c>
    </row>
    <row r="9" spans="1:13" ht="19.5" thickTop="1" x14ac:dyDescent="0.4">
      <c r="C9" s="431" t="s">
        <v>48</v>
      </c>
      <c r="D9" s="431"/>
      <c r="E9" s="431"/>
      <c r="F9" s="426" t="s">
        <v>86</v>
      </c>
      <c r="G9" s="427"/>
      <c r="H9" s="117" t="s">
        <v>69</v>
      </c>
      <c r="I9" s="118">
        <v>7</v>
      </c>
      <c r="J9" s="119" t="s">
        <v>157</v>
      </c>
      <c r="K9" s="113" t="s">
        <v>143</v>
      </c>
      <c r="L9" s="114">
        <v>46419</v>
      </c>
      <c r="M9" s="115">
        <f>IF(OR($H$17=$H$3,$H$17=$H$4,$H$17=$H$5,$H$17=$H$6),ROUNDDOWN($M$14/9,-3),IF($H$17=$H$7,ROUNDDOWN($M$14/8,-3),IF($H$17=$H$8,ROUNDDOWN($M$14/7,-3),IF($H$17=$H$9,ROUNDDOWN($M$14/6,-3),IF($H$17=$H$10,ROUNDDOWN($M$14/5,-3),IF($H$17=$H$11,ROUNDDOWN($M$14/4,-3),IF($H$17=$H$12,ROUNDDOWN($M$14/3,-3)+($M$14-(ROUNDDOWN($M$14/3,-3)*3)),0)))))))</f>
        <v>0</v>
      </c>
    </row>
    <row r="10" spans="1:13" x14ac:dyDescent="0.4">
      <c r="C10" s="429" t="s">
        <v>58</v>
      </c>
      <c r="D10" s="113"/>
      <c r="E10" s="113"/>
      <c r="F10" s="113"/>
      <c r="G10" s="113"/>
      <c r="H10" s="117" t="s">
        <v>70</v>
      </c>
      <c r="I10" s="118">
        <v>6</v>
      </c>
      <c r="J10" s="119" t="s">
        <v>158</v>
      </c>
      <c r="K10" s="113" t="s">
        <v>144</v>
      </c>
      <c r="L10" s="114">
        <v>46447</v>
      </c>
      <c r="M10" s="115">
        <f>IF(OR($H$17=$H$3,$H$17=$H$4,$H$17=$H$5,$H$17=$H$6),ROUNDDOWN($M$14/9,-3),IF($H$17=$H$7,ROUNDDOWN($M$14/8,-3),IF($H$17=$H$8,ROUNDDOWN($M$14/7,-3),IF($H$17=$H$9,ROUNDDOWN($M$14/6,-3),IF($H$17=$H$10,ROUNDDOWN($M$14/5,-3),IF($H$17=$H$11,ROUNDDOWN($M$14/4,-3),IF($H$17=$H$12,ROUNDDOWN($M$14/3,-3),IF($H$17=$H$13,ROUNDDOWN($M$14/2,-3)+($M$14-(ROUNDDOWN($M$14/2,-3)*2)),0))))))))</f>
        <v>0</v>
      </c>
    </row>
    <row r="11" spans="1:13" x14ac:dyDescent="0.4">
      <c r="C11" s="429"/>
      <c r="D11" s="113" t="s">
        <v>49</v>
      </c>
      <c r="E11" s="113">
        <v>1</v>
      </c>
      <c r="F11" s="123" t="s">
        <v>54</v>
      </c>
      <c r="G11" s="113">
        <v>1</v>
      </c>
      <c r="H11" s="117" t="s">
        <v>71</v>
      </c>
      <c r="I11" s="118">
        <v>5</v>
      </c>
      <c r="J11" s="119" t="s">
        <v>159</v>
      </c>
      <c r="K11" s="113" t="s">
        <v>145</v>
      </c>
      <c r="L11" s="114">
        <v>46477</v>
      </c>
      <c r="M11" s="115">
        <f>IF(OR($H$17=$H$3,$H$17=$H$4,$H$17=$H$5,$H$17=$H$6),ROUNDDOWN($M$14/9,-3),IF($H$17=$H$7,ROUNDDOWN($M$14/8,-3),IF($H$17=$H$8,ROUNDDOWN($M$14/7,-3),IF($H$17=$H$9,ROUNDDOWN($M$14/6,-3),IF($H$17=$H$10,ROUNDDOWN($M$14/5,-3),IF($H$17=$H$11,ROUNDDOWN($M$14/4,-3),IF($H$17=$H$12,ROUNDDOWN($M$14/3,-3),IF($H$17=$H$13,ROUNDDOWN($M$14/2,-3),IF($H$17=$H$14,$M$14,0)))))))))</f>
        <v>0</v>
      </c>
    </row>
    <row r="12" spans="1:13" x14ac:dyDescent="0.4">
      <c r="C12" s="429"/>
      <c r="D12" s="113" t="s">
        <v>192</v>
      </c>
      <c r="E12" s="113">
        <v>2</v>
      </c>
      <c r="F12" s="123" t="s">
        <v>55</v>
      </c>
      <c r="G12" s="113">
        <v>2</v>
      </c>
      <c r="H12" s="117" t="s">
        <v>72</v>
      </c>
      <c r="I12" s="118">
        <v>4</v>
      </c>
      <c r="J12" s="119" t="s">
        <v>160</v>
      </c>
      <c r="K12" s="106" t="s">
        <v>146</v>
      </c>
      <c r="L12" s="124">
        <v>46507</v>
      </c>
      <c r="M12" s="115" t="str">
        <f>IF(H17=H15,M14,"")</f>
        <v/>
      </c>
    </row>
    <row r="13" spans="1:13" x14ac:dyDescent="0.4">
      <c r="C13" s="429"/>
      <c r="D13" s="113" t="s">
        <v>193</v>
      </c>
      <c r="E13" s="113">
        <v>3</v>
      </c>
      <c r="F13" s="123" t="s">
        <v>56</v>
      </c>
      <c r="G13" s="113">
        <v>3</v>
      </c>
      <c r="H13" s="117" t="s">
        <v>73</v>
      </c>
      <c r="I13" s="118">
        <v>3</v>
      </c>
      <c r="J13" s="119" t="s">
        <v>161</v>
      </c>
      <c r="K13" s="429" t="s">
        <v>147</v>
      </c>
      <c r="L13" s="429"/>
      <c r="M13" s="115">
        <f>SUM(M3:M12)</f>
        <v>0</v>
      </c>
    </row>
    <row r="14" spans="1:13" x14ac:dyDescent="0.4">
      <c r="C14" s="429"/>
      <c r="D14" s="113" t="s">
        <v>149</v>
      </c>
      <c r="E14" s="113">
        <v>4</v>
      </c>
      <c r="F14" s="123" t="s">
        <v>57</v>
      </c>
      <c r="G14" s="113">
        <v>4</v>
      </c>
      <c r="H14" s="117" t="s">
        <v>74</v>
      </c>
      <c r="I14" s="118">
        <v>2</v>
      </c>
      <c r="J14" s="119" t="s">
        <v>162</v>
      </c>
      <c r="K14" s="429"/>
      <c r="L14" s="429"/>
      <c r="M14" s="125">
        <f>Sheet3!B51</f>
        <v>0</v>
      </c>
    </row>
    <row r="15" spans="1:13" ht="19.5" thickBot="1" x14ac:dyDescent="0.45">
      <c r="C15" s="429"/>
      <c r="D15" s="113" t="s">
        <v>150</v>
      </c>
      <c r="E15" s="113">
        <v>5</v>
      </c>
      <c r="H15" s="126" t="s">
        <v>75</v>
      </c>
      <c r="I15" s="127">
        <v>1</v>
      </c>
      <c r="J15" s="119" t="s">
        <v>163</v>
      </c>
    </row>
    <row r="16" spans="1:13" ht="20.25" thickTop="1" thickBot="1" x14ac:dyDescent="0.45">
      <c r="A16" s="128"/>
      <c r="B16" s="128"/>
      <c r="C16" s="429"/>
      <c r="D16" s="113" t="s">
        <v>50</v>
      </c>
      <c r="E16" s="113">
        <v>6</v>
      </c>
      <c r="H16" s="430" t="s">
        <v>62</v>
      </c>
      <c r="I16" s="430"/>
      <c r="J16" s="430"/>
    </row>
    <row r="17" spans="8:10" ht="19.5" thickTop="1" x14ac:dyDescent="0.4">
      <c r="H17" s="108" t="str">
        <f>IF(国保税試算シート!AB39="","",国保税試算シート!AB39)</f>
        <v/>
      </c>
      <c r="I17" s="129">
        <f>IF(OR($H$17=$H$3,H17=$H$4),I4,IF($H$17=$H$5,I5,IF($H$17=$H$6,I6,IF($H$17=$H$7,I7,IF($H$17=$H$8,I8,IF($H$17=$H$9,I9,IF($H$17=$H$10,I10,IF($H$17=$H$11,I11,IF($H$17=$H$12,I12,IF($H$17=$H$13,I13,IF($H$17=$H$14,I14,I15)))))))))))</f>
        <v>12</v>
      </c>
      <c r="J17" s="111" t="str">
        <f>IF(OR($H$17=$H$3,$H$17=$H$4),J4,IF($H$17=$H$5,J5,IF($H$17=$H$6,J6,IF($H$17=$H$7,J7,IF($H$17=$H$8,J8,IF($H$17=$H$9,J9,IF($H$17=$H$10,J10,IF($H$17=$H$11,J11,IF($H$17=$H$12,J12,IF($H$17=$H$13,J13,IF($H$17=$H$14,J14,J15)))))))))))</f>
        <v>令和8年4月</v>
      </c>
    </row>
  </sheetData>
  <sheetProtection sheet="1" objects="1" scenarios="1"/>
  <mergeCells count="11">
    <mergeCell ref="K1:M1"/>
    <mergeCell ref="K13:L14"/>
    <mergeCell ref="H16:J16"/>
    <mergeCell ref="C1:E1"/>
    <mergeCell ref="C9:E9"/>
    <mergeCell ref="C10:C16"/>
    <mergeCell ref="A1:B1"/>
    <mergeCell ref="A6:B6"/>
    <mergeCell ref="F9:G9"/>
    <mergeCell ref="F1:G1"/>
    <mergeCell ref="H1:J1"/>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2"/>
  <sheetViews>
    <sheetView zoomScale="90" zoomScaleNormal="90" workbookViewId="0">
      <selection activeCell="J25" sqref="J25"/>
    </sheetView>
  </sheetViews>
  <sheetFormatPr defaultRowHeight="18.75" x14ac:dyDescent="0.4"/>
  <cols>
    <col min="1" max="1" width="17.5" customWidth="1"/>
    <col min="2" max="3" width="17.5" style="1" customWidth="1"/>
    <col min="4" max="5" width="17.5" customWidth="1"/>
    <col min="6" max="6" width="17.5" style="1" customWidth="1"/>
    <col min="7" max="14" width="17.5" customWidth="1"/>
  </cols>
  <sheetData>
    <row r="1" spans="1:13" x14ac:dyDescent="0.4">
      <c r="A1" s="434" t="s">
        <v>164</v>
      </c>
      <c r="B1" s="435"/>
      <c r="C1" s="435"/>
      <c r="D1" s="435"/>
      <c r="E1" s="436"/>
      <c r="F1" s="432" t="s">
        <v>104</v>
      </c>
      <c r="G1" s="432"/>
      <c r="H1" s="432"/>
      <c r="I1" s="432"/>
      <c r="J1" s="432"/>
      <c r="K1" s="432"/>
    </row>
    <row r="2" spans="1:13" ht="19.5" thickBot="1" x14ac:dyDescent="0.45">
      <c r="A2" s="37"/>
      <c r="B2" s="37" t="s">
        <v>96</v>
      </c>
      <c r="C2" s="37" t="s">
        <v>97</v>
      </c>
      <c r="D2" s="37" t="s">
        <v>98</v>
      </c>
      <c r="E2" s="49" t="s">
        <v>165</v>
      </c>
      <c r="F2" s="47" t="s">
        <v>93</v>
      </c>
      <c r="G2" s="40" t="s">
        <v>105</v>
      </c>
      <c r="H2" s="39" t="s">
        <v>106</v>
      </c>
      <c r="I2" s="39" t="s">
        <v>107</v>
      </c>
      <c r="J2" s="41" t="s">
        <v>108</v>
      </c>
      <c r="K2" s="41" t="s">
        <v>109</v>
      </c>
    </row>
    <row r="3" spans="1:13" ht="19.5" thickTop="1" x14ac:dyDescent="0.4">
      <c r="A3" s="36" t="s">
        <v>99</v>
      </c>
      <c r="B3" s="58">
        <v>7.2999999999999995E-2</v>
      </c>
      <c r="C3" s="58">
        <v>2.7E-2</v>
      </c>
      <c r="D3" s="58">
        <v>0.02</v>
      </c>
      <c r="E3" s="130">
        <v>3.0000000000000001E-3</v>
      </c>
      <c r="F3" s="48">
        <f>E28</f>
        <v>0</v>
      </c>
      <c r="G3" s="52">
        <f>IF(B11&lt;&gt;0,B8,0)+100000*IF((D11-1)&lt;=0,0,D11-1)</f>
        <v>0</v>
      </c>
      <c r="H3" s="52">
        <f>IF(B11&lt;&gt;0,B8,0)+310000*B11+100000*IF((D11-1)&lt;=0,0,D11-1)</f>
        <v>0</v>
      </c>
      <c r="I3" s="52">
        <f>IF(B11&lt;&gt;0,B8,0)+570000*B11+100000*IF((D11-1)&lt;=0,0,D11-1)</f>
        <v>0</v>
      </c>
      <c r="J3" s="38" t="str">
        <f>IF(OR(B11=0,I30&lt;&gt;""),"保　　留",IF(F3&lt;=G3,"7割軽減",IF(F3&lt;=H3,"5割軽減",IF(F3&lt;=I3,"2割軽減","軽減なし"))))</f>
        <v>保　　留</v>
      </c>
      <c r="K3" s="38">
        <f>IF(J3="７割軽減",0.7,IF(J3="５割軽減",0.5,IF(J3="２割軽減",0.2,0)))</f>
        <v>0</v>
      </c>
    </row>
    <row r="4" spans="1:13" x14ac:dyDescent="0.4">
      <c r="A4" s="35" t="s">
        <v>100</v>
      </c>
      <c r="B4" s="42">
        <v>25300</v>
      </c>
      <c r="C4" s="42">
        <v>9100</v>
      </c>
      <c r="D4" s="42">
        <v>9800</v>
      </c>
      <c r="E4" s="131">
        <v>1200</v>
      </c>
    </row>
    <row r="5" spans="1:13" x14ac:dyDescent="0.4">
      <c r="A5" s="59" t="s">
        <v>180</v>
      </c>
      <c r="B5" s="60"/>
      <c r="C5" s="60"/>
      <c r="D5" s="60"/>
      <c r="E5" s="132">
        <v>100</v>
      </c>
    </row>
    <row r="6" spans="1:13" ht="19.5" thickBot="1" x14ac:dyDescent="0.45">
      <c r="A6" s="37" t="s">
        <v>101</v>
      </c>
      <c r="B6" s="43">
        <v>22100</v>
      </c>
      <c r="C6" s="43">
        <v>7600</v>
      </c>
      <c r="D6" s="43">
        <v>6200</v>
      </c>
      <c r="E6" s="133">
        <v>900</v>
      </c>
    </row>
    <row r="7" spans="1:13" ht="19.5" thickTop="1" x14ac:dyDescent="0.4">
      <c r="A7" s="36" t="s">
        <v>102</v>
      </c>
      <c r="B7" s="44">
        <v>670000</v>
      </c>
      <c r="C7" s="44">
        <v>260000</v>
      </c>
      <c r="D7" s="44">
        <v>170000</v>
      </c>
      <c r="E7" s="134">
        <v>30000</v>
      </c>
    </row>
    <row r="8" spans="1:13" x14ac:dyDescent="0.4">
      <c r="A8" s="35" t="s">
        <v>103</v>
      </c>
      <c r="B8" s="42">
        <v>430000</v>
      </c>
      <c r="C8" s="45"/>
      <c r="D8" s="46"/>
    </row>
    <row r="9" spans="1:13" x14ac:dyDescent="0.4">
      <c r="A9" s="34"/>
      <c r="B9" s="33"/>
    </row>
    <row r="10" spans="1:13" x14ac:dyDescent="0.4">
      <c r="A10" s="100" t="s">
        <v>78</v>
      </c>
      <c r="B10" s="100" t="s">
        <v>77</v>
      </c>
      <c r="C10" s="9" t="s">
        <v>81</v>
      </c>
      <c r="D10" s="100" t="s">
        <v>79</v>
      </c>
      <c r="E10" s="100" t="s">
        <v>80</v>
      </c>
      <c r="F10" s="100" t="s">
        <v>196</v>
      </c>
      <c r="G10" s="100" t="s">
        <v>195</v>
      </c>
      <c r="H10" s="10"/>
      <c r="I10" s="10"/>
      <c r="J10" s="10"/>
      <c r="K10" s="10"/>
      <c r="L10" s="10"/>
      <c r="M10" s="8"/>
    </row>
    <row r="11" spans="1:13" x14ac:dyDescent="0.4">
      <c r="A11" s="11">
        <f>IF(Sheet2!E3&lt;&gt;0,1,0)+IF(Sheet2!E4&lt;&gt;0,1,0)+IF(Sheet2!E5&lt;&gt;0,1,0)+IF(Sheet2!E6&lt;&gt;0,1,0)+IF(Sheet2!E7&lt;&gt;0,1,0)+IF(Sheet2!E8&lt;&gt;0,1,0)</f>
        <v>0</v>
      </c>
      <c r="B11" s="11">
        <f>IF(AND(A14=1,Sheet2!E3&lt;&gt;0),1,0)+IF(Sheet2!E4&lt;&gt;0,1,0)+IF(Sheet2!E5&lt;&gt;0,1,0)+IF(Sheet2!E6&lt;&gt;0,1,0)+IF(Sheet2!E7&lt;&gt;0,1,0)+IF(Sheet2!E8&lt;&gt;0,1,0)</f>
        <v>0</v>
      </c>
      <c r="C11" s="11">
        <f>IF(AND(A14=1,Sheet2!E3=4),1,0)+IF(Sheet2!E4=4,1,0)+IF(Sheet2!E5=4,1,0)+IF(Sheet2!E6=4,1,0)+IF(Sheet2!E7=4,1,0)+IF(Sheet2!E8=4,1,0)</f>
        <v>0</v>
      </c>
      <c r="D11" s="20">
        <f>IF(OR(D14&gt;550000,I14&lt;&gt;0),1,0)+IF(OR(D15&gt;550000,I15&lt;&gt;0),1,0)+IF(OR(D16&gt;550000,I16&lt;&gt;0),1,0)+IF(OR(D17&gt;550000,I17&lt;&gt;0),1,0)+IF(OR(D18&gt;550000,I18&lt;&gt;0),1,0)+IF(OR(D19&gt;550000,I19&lt;&gt;0),1,0)</f>
        <v>0</v>
      </c>
      <c r="E11" s="11">
        <f>IF(AND(A14=1,Sheet2!E3=1),1,0)+IF(Sheet2!E4=1,1,0)+IF(Sheet2!E5=1,1,0)+IF(Sheet2!E6=1,1,0)+IF(Sheet2!E7=1,1,0)+IF(Sheet2!E8=1,1,0)</f>
        <v>0</v>
      </c>
      <c r="F11" s="99">
        <f>IF(AND(A14=1,Sheet2!E3=2),1,0)+IF(Sheet2!E4=2,1,0)+IF(Sheet2!E5=2,1,0)+IF(Sheet2!E6=2,1,0)+IF(Sheet2!E7=2,1,0)+IF(Sheet2!E8=2,1,0)</f>
        <v>0</v>
      </c>
      <c r="G11" s="99">
        <f>B11-E11-F11</f>
        <v>0</v>
      </c>
      <c r="H11" s="12"/>
      <c r="I11" s="12"/>
      <c r="J11" s="12"/>
      <c r="K11" s="12"/>
      <c r="L11" s="12"/>
    </row>
    <row r="12" spans="1:13" x14ac:dyDescent="0.4">
      <c r="A12" s="99" t="s">
        <v>0</v>
      </c>
      <c r="B12" s="433" t="s">
        <v>1</v>
      </c>
      <c r="C12" s="433"/>
      <c r="D12" s="433"/>
      <c r="E12" s="433"/>
      <c r="F12" s="433" t="s">
        <v>14</v>
      </c>
      <c r="G12" s="433"/>
      <c r="H12" s="433" t="s">
        <v>1</v>
      </c>
      <c r="I12" s="433"/>
      <c r="J12" s="433"/>
      <c r="K12" s="433"/>
      <c r="L12" s="433"/>
      <c r="M12" s="4"/>
    </row>
    <row r="13" spans="1:13" x14ac:dyDescent="0.4">
      <c r="A13" s="100" t="s">
        <v>44</v>
      </c>
      <c r="B13" s="100" t="s">
        <v>2</v>
      </c>
      <c r="C13" s="100" t="s">
        <v>3</v>
      </c>
      <c r="D13" s="100" t="s">
        <v>82</v>
      </c>
      <c r="E13" s="100" t="s">
        <v>83</v>
      </c>
      <c r="F13" s="99" t="s">
        <v>84</v>
      </c>
      <c r="G13" s="100" t="s">
        <v>91</v>
      </c>
      <c r="H13" s="13" t="s">
        <v>87</v>
      </c>
      <c r="I13" s="13" t="s">
        <v>88</v>
      </c>
      <c r="J13" s="13" t="s">
        <v>89</v>
      </c>
      <c r="K13" s="14" t="s">
        <v>90</v>
      </c>
      <c r="L13" s="13" t="s">
        <v>91</v>
      </c>
    </row>
    <row r="14" spans="1:13" x14ac:dyDescent="0.4">
      <c r="A14" s="15">
        <f>Sheet2!B7</f>
        <v>0</v>
      </c>
      <c r="B14" s="99" t="s">
        <v>8</v>
      </c>
      <c r="C14" s="99">
        <f>Sheet2!E3</f>
        <v>0</v>
      </c>
      <c r="D14" s="16">
        <f>国保税試算シート!N20</f>
        <v>0</v>
      </c>
      <c r="E14" s="16">
        <f>IF(D14&lt;651000,0,IF(D14&lt;1900000,D14-650000,IF(D14&lt;3600000,ROUNDDOWN(ROUNDDOWN(D14/4,-3)*2.8-80000,0),IF(D14&lt;6600000,ROUNDDOWN(ROUNDDOWN(D14/4,-3)*3.2-440000,0),IF(D14&lt;8500000,ROUNDDOWN(D14*0.9-1100000,0),D14-1950000)))))-G14</f>
        <v>0</v>
      </c>
      <c r="F14" s="99">
        <f>Sheet2!G3</f>
        <v>0</v>
      </c>
      <c r="G14" s="50">
        <f>IF(AND(8500000&lt;D14,F14&lt;&gt;0),ROUNDDOWN((IF(10000000&lt;=D14,10000000,D14)-8500000)*0.1,0),0)</f>
        <v>0</v>
      </c>
      <c r="H14" s="16">
        <f>国保税試算シート!U20</f>
        <v>0</v>
      </c>
      <c r="I14" s="16">
        <f>IF(AND(OR(C14=5,C14=6),H14&lt;3300000),IF((H14-1100000+IF(AND(10000000&lt;K14,K14&lt;=20000000),100000,IF(20000000&lt;K14,200000,0)))&lt;=0,0,H14-1100000+IF(AND(10000000&lt;K14,K14&lt;=20000000),100000,IF(20000000&lt;K14,200000,0))),IF(AND(OR(C14=5,C14=6),3300000&lt;=H14,H14&lt;4100000),ROUNDDOWN(H14*0.75-275000+IF(AND(10000000&lt;K14,K14&lt;=20000000),100000,IF(20000000&lt;K14,200000,0)),0),IF(AND(C14&lt;&gt;5,C14&lt;&gt;6,H14&lt;1300000),IF((H14-600000+IF(AND(10000000&lt;K14,K14&lt;=20000000),100000,IF(20000000&lt;K14,200000,0)))&lt;=0,0,H14-600000+IF(AND(10000000&lt;K14,K14&lt;=20000000),100000,IF(20000000&lt;K14,200000,0))),IF(AND(C14&lt;&gt;5,C14&lt;&gt;6,1300000&lt;=H14,H14&lt;4100000),ROUNDDOWN(H14*0.75-275000+IF(AND(10000000&lt;K14,K14&lt;=20000000),100000,IF(20000000&lt;K14,200000,0)),0),IF(AND(4100000&lt;=H14,H14&lt;7700000),ROUNDDOWN(H14*0.85-685000+IF(AND(10000000&lt;K14,K14&lt;=20000000),100000,IF(20000000&lt;K14,200000,0)),0),IF(AND(7700000&lt;=H14,H14&lt;10000000),ROUNDDOWN(H14*0.95-1455000+IF(AND(10000000&lt;K14,K14&lt;=20000000),100000,IF(20000000&lt;K14,200000,0)),0),H14-1955000+IF(AND(10000000&lt;K14,K14&lt;=20000000),100000,IF(20000000&lt;K14,200000,0))))))))</f>
        <v>0</v>
      </c>
      <c r="J14" s="16">
        <f>国保税試算シート!AB20</f>
        <v>0</v>
      </c>
      <c r="K14" s="16">
        <f>E14+J14</f>
        <v>0</v>
      </c>
      <c r="L14" s="16">
        <f>IF(AND(E14&lt;&gt;0,I14&lt;&gt;0),IF((IF(100000&lt;=E14,100000,E14)+IF(100000&lt;=I14,100000,I14))-100000&lt;=0,0,(IF(100000&lt;=E14,100000,E14)+IF(100000&lt;=I14,100000,I14))-100000),0)</f>
        <v>0</v>
      </c>
      <c r="M14" s="19"/>
    </row>
    <row r="15" spans="1:13" x14ac:dyDescent="0.4">
      <c r="B15" s="99" t="s">
        <v>9</v>
      </c>
      <c r="C15" s="99">
        <f>Sheet2!E4</f>
        <v>0</v>
      </c>
      <c r="D15" s="16">
        <f>国保税試算シート!N22</f>
        <v>0</v>
      </c>
      <c r="E15" s="16">
        <f t="shared" ref="E15:E19" si="0">IF(D15&lt;651000,0,IF(D15&lt;1900000,D15-650000,IF(D15&lt;3600000,ROUNDDOWN(ROUNDDOWN(D15/4,-3)*2.8-80000,0),IF(D15&lt;6600000,ROUNDDOWN(ROUNDDOWN(D15/4,-3)*3.2-440000,0),IF(D15&lt;8500000,ROUNDDOWN(D15*0.9-1100000,0),D15-1950000)))))-G15</f>
        <v>0</v>
      </c>
      <c r="F15" s="99">
        <f>Sheet2!G4</f>
        <v>0</v>
      </c>
      <c r="G15" s="50">
        <f t="shared" ref="G15:G18" si="1">IF(AND(8500000&lt;D15,F15&lt;&gt;0),ROUNDDOWN((IF(10000000&lt;=D15,10000000,D15)-8500000)*0.1,0),0)</f>
        <v>0</v>
      </c>
      <c r="H15" s="16">
        <f>国保税試算シート!U22</f>
        <v>0</v>
      </c>
      <c r="I15" s="16">
        <f>IF(AND(C15=5,H15&lt;3300000),IF((H15-1100000+IF(AND(10000000&lt;K15,K15&lt;=20000000),100000,IF(20000000&lt;K15,200000,0)))&lt;=0,0,H15-1100000+IF(AND(10000000&lt;K15,K15&lt;=20000000),100000,IF(20000000&lt;K15,200000,0))),IF(AND(C15=5,3300000&lt;=H15,H15&lt;4100000),ROUNDDOWN(H15*0.75-275000+IF(AND(10000000&lt;K15,K15&lt;=20000000),100000,IF(20000000&lt;K15,200000,0)),0),IF(AND(C15&lt;&gt;5,H15&lt;1300000),IF((H15-600000+IF(AND(10000000&lt;K15,K15&lt;=20000000),100000,IF(20000000&lt;K15,200000,0)))&lt;=0,0,H15-600000+IF(AND(10000000&lt;K15,K15&lt;=20000000),100000,IF(20000000&lt;K15,200000,0))),IF(AND(C15&lt;&gt;5,1300000&lt;=H15,H15&lt;4100000),ROUNDDOWN(H15*0.75-275000+IF(AND(10000000&lt;K15,K15&lt;=20000000),100000,IF(20000000&lt;K15,200000,0)),0),IF(AND(4100000&lt;=H15,H15&lt;7700000),ROUNDDOWN(H15*0.85-685000+IF(AND(10000000&lt;K15,K15&lt;=20000000),100000,IF(20000000&lt;K15,200000,0)),0),IF(AND(7700000&lt;=H15,H15&lt;10000000),ROUNDDOWN(H15*0.95-1455000+IF(AND(10000000&lt;K15,K15&lt;=20000000),100000,IF(20000000&lt;K15,200000,0)),0),H15-1955000+IF(AND(10000000&lt;K15,K15&lt;=20000000),100000,IF(20000000&lt;K15,200000,0))))))))</f>
        <v>0</v>
      </c>
      <c r="J15" s="16">
        <f>国保税試算シート!AB22</f>
        <v>0</v>
      </c>
      <c r="K15" s="16">
        <f t="shared" ref="K15:K18" si="2">(E15-G15)+J15</f>
        <v>0</v>
      </c>
      <c r="L15" s="16">
        <f t="shared" ref="L15:L18" si="3">IF(AND(E15&lt;&gt;0,I15&lt;&gt;0),IF((IF(100000&lt;=E15,100000,E15)+IF(100000&lt;=I15,100000,I15))-100000&lt;=0,0,(IF(100000&lt;=E15,100000,E15)+IF(100000&lt;=I15,100000,I15))-100000),0)</f>
        <v>0</v>
      </c>
      <c r="M15" s="19"/>
    </row>
    <row r="16" spans="1:13" x14ac:dyDescent="0.4">
      <c r="B16" s="99" t="s">
        <v>10</v>
      </c>
      <c r="C16" s="99">
        <f>Sheet2!E5</f>
        <v>0</v>
      </c>
      <c r="D16" s="16">
        <f>国保税試算シート!N24</f>
        <v>0</v>
      </c>
      <c r="E16" s="16">
        <f t="shared" si="0"/>
        <v>0</v>
      </c>
      <c r="F16" s="99">
        <f>Sheet2!G5</f>
        <v>0</v>
      </c>
      <c r="G16" s="50">
        <f t="shared" si="1"/>
        <v>0</v>
      </c>
      <c r="H16" s="16">
        <f>国保税試算シート!U24</f>
        <v>0</v>
      </c>
      <c r="I16" s="16">
        <f t="shared" ref="I16:I19" si="4">IF(AND(C16=5,H16&lt;3300000),IF((H16-1100000+IF(AND(10000000&lt;K16,K16&lt;=20000000),100000,IF(20000000&lt;K16,200000,0)))&lt;=0,0,H16-1100000+IF(AND(10000000&lt;K16,K16&lt;=20000000),100000,IF(20000000&lt;K16,200000,0))),IF(AND(C16=5,3300000&lt;=H16,H16&lt;4100000),ROUNDDOWN(H16*0.75-275000+IF(AND(10000000&lt;K16,K16&lt;=20000000),100000,IF(20000000&lt;K16,200000,0)),0),IF(AND(C16&lt;&gt;5,H16&lt;1300000),IF((H16-600000+IF(AND(10000000&lt;K16,K16&lt;=20000000),100000,IF(20000000&lt;K16,200000,0)))&lt;=0,0,H16-600000+IF(AND(10000000&lt;K16,K16&lt;=20000000),100000,IF(20000000&lt;K16,200000,0))),IF(AND(C16&lt;&gt;5,1300000&lt;=H16,H16&lt;4100000),ROUNDDOWN(H16*0.75-275000+IF(AND(10000000&lt;K16,K16&lt;=20000000),100000,IF(20000000&lt;K16,200000,0)),0),IF(AND(4100000&lt;=H16,H16&lt;7700000),ROUNDDOWN(H16*0.85-685000+IF(AND(10000000&lt;K16,K16&lt;=20000000),100000,IF(20000000&lt;K16,200000,0)),0),IF(AND(7700000&lt;=H16,H16&lt;10000000),ROUNDDOWN(H16*0.95-1455000+IF(AND(10000000&lt;K16,K16&lt;=20000000),100000,IF(20000000&lt;K16,200000,0)),0),H16-1955000+IF(AND(10000000&lt;K16,K16&lt;=20000000),100000,IF(20000000&lt;K16,200000,0))))))))</f>
        <v>0</v>
      </c>
      <c r="J16" s="16">
        <f>国保税試算シート!AB24</f>
        <v>0</v>
      </c>
      <c r="K16" s="16">
        <f t="shared" si="2"/>
        <v>0</v>
      </c>
      <c r="L16" s="16">
        <f t="shared" si="3"/>
        <v>0</v>
      </c>
      <c r="M16" s="19"/>
    </row>
    <row r="17" spans="1:13" x14ac:dyDescent="0.4">
      <c r="B17" s="99" t="s">
        <v>11</v>
      </c>
      <c r="C17" s="99">
        <f>Sheet2!E6</f>
        <v>0</v>
      </c>
      <c r="D17" s="16">
        <f>国保税試算シート!N26</f>
        <v>0</v>
      </c>
      <c r="E17" s="16">
        <f t="shared" si="0"/>
        <v>0</v>
      </c>
      <c r="F17" s="99">
        <f>Sheet2!G6</f>
        <v>0</v>
      </c>
      <c r="G17" s="50">
        <f t="shared" si="1"/>
        <v>0</v>
      </c>
      <c r="H17" s="16">
        <f>国保税試算シート!U26</f>
        <v>0</v>
      </c>
      <c r="I17" s="16">
        <f t="shared" si="4"/>
        <v>0</v>
      </c>
      <c r="J17" s="16">
        <f>国保税試算シート!AB26</f>
        <v>0</v>
      </c>
      <c r="K17" s="16">
        <f t="shared" si="2"/>
        <v>0</v>
      </c>
      <c r="L17" s="16">
        <f t="shared" si="3"/>
        <v>0</v>
      </c>
      <c r="M17" s="19"/>
    </row>
    <row r="18" spans="1:13" x14ac:dyDescent="0.4">
      <c r="A18" s="12"/>
      <c r="B18" s="99" t="s">
        <v>12</v>
      </c>
      <c r="C18" s="99">
        <f>Sheet2!E7</f>
        <v>0</v>
      </c>
      <c r="D18" s="16">
        <f>国保税試算シート!N28</f>
        <v>0</v>
      </c>
      <c r="E18" s="16">
        <f t="shared" si="0"/>
        <v>0</v>
      </c>
      <c r="F18" s="99">
        <f>Sheet2!G7</f>
        <v>0</v>
      </c>
      <c r="G18" s="50">
        <f t="shared" si="1"/>
        <v>0</v>
      </c>
      <c r="H18" s="16">
        <f>国保税試算シート!U28</f>
        <v>0</v>
      </c>
      <c r="I18" s="16">
        <f t="shared" si="4"/>
        <v>0</v>
      </c>
      <c r="J18" s="16">
        <f>国保税試算シート!AB28</f>
        <v>0</v>
      </c>
      <c r="K18" s="16">
        <f t="shared" si="2"/>
        <v>0</v>
      </c>
      <c r="L18" s="16">
        <f t="shared" si="3"/>
        <v>0</v>
      </c>
      <c r="M18" s="19"/>
    </row>
    <row r="19" spans="1:13" x14ac:dyDescent="0.4">
      <c r="A19" s="12"/>
      <c r="B19" s="11" t="s">
        <v>13</v>
      </c>
      <c r="C19" s="11">
        <f>Sheet2!E8</f>
        <v>0</v>
      </c>
      <c r="D19" s="21">
        <f>国保税試算シート!N30</f>
        <v>0</v>
      </c>
      <c r="E19" s="16">
        <f t="shared" si="0"/>
        <v>0</v>
      </c>
      <c r="F19" s="11">
        <f>Sheet2!G8</f>
        <v>0</v>
      </c>
      <c r="G19" s="18">
        <f>IF(AND(8500000&lt;D19,F19&lt;&gt;0),ROUNDDOWN((IF(10000000&lt;=D19,10000000,D19)-8500000)*0.1,0),0)</f>
        <v>0</v>
      </c>
      <c r="H19" s="16">
        <f>国保税試算シート!U30</f>
        <v>0</v>
      </c>
      <c r="I19" s="16">
        <f t="shared" si="4"/>
        <v>0</v>
      </c>
      <c r="J19" s="16">
        <f>国保税試算シート!AB30</f>
        <v>0</v>
      </c>
      <c r="K19" s="16">
        <f>(E19-G19)+J19</f>
        <v>0</v>
      </c>
      <c r="L19" s="16">
        <f>IF(AND(E19&lt;&gt;0,I19&lt;&gt;0),IF((IF(100000&lt;=E19,100000,E19)+IF(100000&lt;=I19,100000,I19))-100000&lt;=0,0,(IF(100000&lt;=E19,100000,E19)+IF(100000&lt;=I19,100000,I19))-100000),0)</f>
        <v>0</v>
      </c>
    </row>
    <row r="20" spans="1:13" x14ac:dyDescent="0.4">
      <c r="A20" s="12"/>
      <c r="B20" s="433" t="s">
        <v>1</v>
      </c>
      <c r="C20" s="433"/>
      <c r="D20" s="433"/>
      <c r="E20" s="433"/>
      <c r="F20" s="433"/>
      <c r="G20" s="433"/>
      <c r="I20" s="17"/>
      <c r="J20" s="17"/>
      <c r="K20" s="17"/>
      <c r="L20" s="17"/>
    </row>
    <row r="21" spans="1:13" x14ac:dyDescent="0.4">
      <c r="B21" s="22" t="s">
        <v>2</v>
      </c>
      <c r="C21" s="13" t="s">
        <v>92</v>
      </c>
      <c r="D21" s="22" t="s">
        <v>35</v>
      </c>
      <c r="E21" s="22" t="s">
        <v>93</v>
      </c>
      <c r="F21" s="100" t="s">
        <v>116</v>
      </c>
      <c r="G21" s="22" t="s">
        <v>94</v>
      </c>
    </row>
    <row r="22" spans="1:13" x14ac:dyDescent="0.4">
      <c r="B22" s="99" t="s">
        <v>8</v>
      </c>
      <c r="C22" s="16">
        <f>IF((E14-L14)&lt;=0,0,E14-L14)+I14+J14</f>
        <v>0</v>
      </c>
      <c r="D22" s="50">
        <f>IF(A14=1,IF((C22-$B$8)&lt;=0,0,C22-$B$8),0)</f>
        <v>0</v>
      </c>
      <c r="E22" s="50">
        <f>IF((E14-L14)&lt;=0,0,E14-L14)+IF(OR(C14=5,C14=6),IF((I14-150000)&lt;=0,0,I14-150000),I14)+J14</f>
        <v>0</v>
      </c>
      <c r="F22" s="50">
        <f>IF(AND(A14=1,C14=4),C22,0)</f>
        <v>0</v>
      </c>
      <c r="G22" s="50">
        <f>IF(AND(A14=1,C14=4),D22,0)</f>
        <v>0</v>
      </c>
    </row>
    <row r="23" spans="1:13" x14ac:dyDescent="0.4">
      <c r="B23" s="99" t="s">
        <v>9</v>
      </c>
      <c r="C23" s="16">
        <f t="shared" ref="C23:C27" si="5">IF((E15-L15)&lt;=0,0,E15-L15)+I15+J15</f>
        <v>0</v>
      </c>
      <c r="D23" s="50">
        <f>IF((C23-$B$8)&lt;=0,0,C23-$B$8)</f>
        <v>0</v>
      </c>
      <c r="E23" s="50">
        <f>IF((E15-L15)&lt;=0,0,E15-L15)+IF(C15=5,IF((I15-150000)&lt;=0,0,I15-150000),I15)+J15</f>
        <v>0</v>
      </c>
      <c r="F23" s="50">
        <f>IF(C15=4,C23,0)</f>
        <v>0</v>
      </c>
      <c r="G23" s="50">
        <f>IF(C15=4,D23,0)</f>
        <v>0</v>
      </c>
    </row>
    <row r="24" spans="1:13" x14ac:dyDescent="0.4">
      <c r="B24" s="99" t="s">
        <v>10</v>
      </c>
      <c r="C24" s="16">
        <f t="shared" si="5"/>
        <v>0</v>
      </c>
      <c r="D24" s="50">
        <f t="shared" ref="D24:D26" si="6">IF((C24-$B$8)&lt;=0,0,C24-$B$8)</f>
        <v>0</v>
      </c>
      <c r="E24" s="50">
        <f t="shared" ref="E24:E27" si="7">IF((E16-L16)&lt;=0,0,E16-L16)+IF(C16=5,IF((I16-150000)&lt;=0,0,I16-150000),I16)+J16</f>
        <v>0</v>
      </c>
      <c r="F24" s="50">
        <f>IF(C16=4,C24,0)</f>
        <v>0</v>
      </c>
      <c r="G24" s="50">
        <f>IF(C16=4,D24,0)</f>
        <v>0</v>
      </c>
    </row>
    <row r="25" spans="1:13" x14ac:dyDescent="0.4">
      <c r="B25" s="99" t="s">
        <v>11</v>
      </c>
      <c r="C25" s="16">
        <f t="shared" si="5"/>
        <v>0</v>
      </c>
      <c r="D25" s="50">
        <f t="shared" si="6"/>
        <v>0</v>
      </c>
      <c r="E25" s="50">
        <f>IF((E17-L17)&lt;=0,0,E17-L17)+IF(C17=5,IF((I17-150000)&lt;=0,0,I17-150000),I17)+J17</f>
        <v>0</v>
      </c>
      <c r="F25" s="50">
        <f>IF(C17=4,C25,0)</f>
        <v>0</v>
      </c>
      <c r="G25" s="50">
        <f>IF(C17=4,D25,0)</f>
        <v>0</v>
      </c>
    </row>
    <row r="26" spans="1:13" x14ac:dyDescent="0.4">
      <c r="B26" s="99" t="s">
        <v>12</v>
      </c>
      <c r="C26" s="16">
        <f t="shared" si="5"/>
        <v>0</v>
      </c>
      <c r="D26" s="50">
        <f t="shared" si="6"/>
        <v>0</v>
      </c>
      <c r="E26" s="50">
        <f t="shared" si="7"/>
        <v>0</v>
      </c>
      <c r="F26" s="50">
        <f>IF(C18=4,C26,0)</f>
        <v>0</v>
      </c>
      <c r="G26" s="50">
        <f>IF(C18=4,D26,0)</f>
        <v>0</v>
      </c>
    </row>
    <row r="27" spans="1:13" x14ac:dyDescent="0.4">
      <c r="B27" s="99" t="s">
        <v>13</v>
      </c>
      <c r="C27" s="16">
        <f t="shared" si="5"/>
        <v>0</v>
      </c>
      <c r="D27" s="50">
        <f>IF((C27-$B$8)&lt;=0,0,C27-$B$8)</f>
        <v>0</v>
      </c>
      <c r="E27" s="50">
        <f t="shared" si="7"/>
        <v>0</v>
      </c>
      <c r="F27" s="50">
        <f>IF(C19=4,C27,0)</f>
        <v>0</v>
      </c>
      <c r="G27" s="50">
        <f>IF(C19=4,D27,0)</f>
        <v>0</v>
      </c>
    </row>
    <row r="28" spans="1:13" x14ac:dyDescent="0.4">
      <c r="B28" s="99" t="s">
        <v>95</v>
      </c>
      <c r="C28" s="50">
        <f>SUM(C22:C27)</f>
        <v>0</v>
      </c>
      <c r="D28" s="50">
        <f>SUM(D22:D27)</f>
        <v>0</v>
      </c>
      <c r="E28" s="50">
        <f>SUM(E22:E27)</f>
        <v>0</v>
      </c>
      <c r="F28" s="50">
        <f>SUM(F22:F27)</f>
        <v>0</v>
      </c>
      <c r="G28" s="50">
        <f>SUM(G22:G27)</f>
        <v>0</v>
      </c>
    </row>
    <row r="29" spans="1:13" x14ac:dyDescent="0.4">
      <c r="B29" s="100" t="s">
        <v>110</v>
      </c>
      <c r="C29" s="432" t="s">
        <v>111</v>
      </c>
      <c r="D29" s="432"/>
      <c r="E29" s="433" t="s">
        <v>113</v>
      </c>
      <c r="F29" s="433"/>
      <c r="G29" s="433" t="s">
        <v>151</v>
      </c>
      <c r="H29" s="433"/>
      <c r="I29" s="100" t="s">
        <v>117</v>
      </c>
      <c r="J29" s="433" t="s">
        <v>148</v>
      </c>
      <c r="K29" s="433"/>
      <c r="L29" s="433"/>
      <c r="M29" s="433"/>
    </row>
    <row r="30" spans="1:13" x14ac:dyDescent="0.4">
      <c r="B30" s="99" t="str">
        <f>IF(AND(A14=0,OR(C14&lt;&gt;0,C15&lt;&gt;0,C16&lt;&gt;0,C17&lt;&gt;0,C18&lt;&gt;0,C19&lt;&gt;0)),"世帯主区分未入力","")</f>
        <v/>
      </c>
      <c r="C30" s="432" t="str">
        <f>IF(AND(C14=0,OR(C15&lt;&gt;0,C16&lt;&gt;0,C17&lt;&gt;0,C18&lt;&gt;0,C19&lt;&gt;0)),"世帯主の年齢区分が未入力","")</f>
        <v/>
      </c>
      <c r="D30" s="432"/>
      <c r="E30" s="432" t="str">
        <f>IF(AND(A14=1,C14=0,OR(D14&lt;&gt;0,H14&lt;&gt;0,J14&lt;&gt;0)),"年齢区分入力なしで収入・所得情報入力あり","")</f>
        <v/>
      </c>
      <c r="F30" s="432"/>
      <c r="G30" s="433" t="str">
        <f t="shared" ref="G30:G35" si="8">IF(AND(C14=0,F14&lt;&gt;0),"年齢区分未入力でSTEP３に入力あり","")</f>
        <v/>
      </c>
      <c r="H30" s="433"/>
      <c r="I30" s="433" t="str">
        <f>IF(B31&lt;&gt;"〇","エラー①",IF(C31&lt;&gt;"〇","エラー②",IF(B34&lt;&gt;"〇","エラー③",IF(E36&lt;&gt;"〇","エラー④",IF(G36&lt;&gt;"〇","エラー⑤","")))))</f>
        <v/>
      </c>
      <c r="J30" s="433" t="str">
        <f>IF(I30="エラー①","STEP１エラー：世帯主区分が未入力です。",IF(I30="エラー②","STEP２エラー：世帯主の年齢区分が未入力です。",IF(I30="エラー③","STEP１エラー：世帯主が普通世帯主で年齢区分が国民健康保険非該当です。",IF(I30="エラー④","STEP２エラー：年齢区分未入力で収入・所得の入力がある加入者がいます。",IF(I30="エラー⑤","STEP３エラー：年齢区分未入力でSTEP３に入力がある加入者がいます。","")))))</f>
        <v/>
      </c>
      <c r="K30" s="433"/>
      <c r="L30" s="433"/>
      <c r="M30" s="433"/>
    </row>
    <row r="31" spans="1:13" x14ac:dyDescent="0.4">
      <c r="B31" s="99" t="str">
        <f>IF(B30="","〇","×")</f>
        <v>〇</v>
      </c>
      <c r="C31" s="432" t="str">
        <f>IF(C30&lt;&gt;"","×","〇")</f>
        <v>〇</v>
      </c>
      <c r="D31" s="432"/>
      <c r="E31" s="432" t="str">
        <f>IF(AND(C15=0,OR(D15&lt;&gt;0,H15&lt;&gt;0,J15&lt;&gt;0)),"年齢区分入力なしで収入・所得情報入力あり","")</f>
        <v/>
      </c>
      <c r="F31" s="432"/>
      <c r="G31" s="433" t="str">
        <f t="shared" si="8"/>
        <v/>
      </c>
      <c r="H31" s="433"/>
      <c r="I31" s="433"/>
      <c r="J31" s="433"/>
      <c r="K31" s="433"/>
      <c r="L31" s="433"/>
      <c r="M31" s="433"/>
    </row>
    <row r="32" spans="1:13" x14ac:dyDescent="0.4">
      <c r="B32" s="433" t="s">
        <v>112</v>
      </c>
      <c r="C32" s="433"/>
      <c r="D32" s="433"/>
      <c r="E32" s="432" t="str">
        <f>IF(AND(C16=0,OR(D16&lt;&gt;0,H16&lt;&gt;0,J16&lt;&gt;0)),"年齢区分入力なしで収入・所得情報入力あり","")</f>
        <v/>
      </c>
      <c r="F32" s="432"/>
      <c r="G32" s="433" t="str">
        <f t="shared" si="8"/>
        <v/>
      </c>
      <c r="H32" s="433"/>
    </row>
    <row r="33" spans="1:14" x14ac:dyDescent="0.4">
      <c r="B33" s="433" t="str">
        <f>IF(AND(A14=1,C14=6),"世帯主が普通世帯主で年齢区分が75歳以上です。","")</f>
        <v/>
      </c>
      <c r="C33" s="433"/>
      <c r="D33" s="433"/>
      <c r="E33" s="432" t="str">
        <f>IF(AND(C17=0,OR(D17&lt;&gt;0,H17&lt;&gt;0,J17&lt;&gt;0)),"年齢区分入力なしで収入・所得情報入力あり","")</f>
        <v/>
      </c>
      <c r="F33" s="432"/>
      <c r="G33" s="433" t="str">
        <f t="shared" si="8"/>
        <v/>
      </c>
      <c r="H33" s="433"/>
    </row>
    <row r="34" spans="1:14" x14ac:dyDescent="0.4">
      <c r="B34" s="433" t="str">
        <f>IF(B33="","〇","×")</f>
        <v>〇</v>
      </c>
      <c r="C34" s="433"/>
      <c r="D34" s="433"/>
      <c r="E34" s="432" t="str">
        <f>IF(AND(C18=0,OR(D18&lt;&gt;0,H18&lt;&gt;0,J18&lt;&gt;0)),"年齢区分入力なしで収入・所得情報入力あり","")</f>
        <v/>
      </c>
      <c r="F34" s="432"/>
      <c r="G34" s="433" t="str">
        <f t="shared" si="8"/>
        <v/>
      </c>
      <c r="H34" s="433"/>
    </row>
    <row r="35" spans="1:14" x14ac:dyDescent="0.4">
      <c r="E35" s="432" t="str">
        <f>IF(AND(C19=0,OR(D19&lt;&gt;0,H19&lt;&gt;0,J19&lt;&gt;0)),"年齢区分入力なしで収入・所得情報入力あり","")</f>
        <v/>
      </c>
      <c r="F35" s="432"/>
      <c r="G35" s="433" t="str">
        <f t="shared" si="8"/>
        <v/>
      </c>
      <c r="H35" s="433"/>
    </row>
    <row r="36" spans="1:14" x14ac:dyDescent="0.4">
      <c r="E36" s="432" t="str">
        <f>IF(OR(E30&lt;&gt;"",E31&lt;&gt;"",E32&lt;&gt;"",E33&lt;&gt;"",E34&lt;&gt;"",E35&lt;&gt;""),"×","〇")</f>
        <v>〇</v>
      </c>
      <c r="F36" s="432"/>
      <c r="G36" s="432" t="str">
        <f>IF(OR(G30&lt;&gt;"",G31&lt;&gt;"",G32&lt;&gt;"",G33&lt;&gt;"",G34&lt;&gt;"",G35&lt;&gt;""),"×","〇")</f>
        <v>〇</v>
      </c>
      <c r="H36" s="432"/>
    </row>
    <row r="37" spans="1:14" ht="19.5" thickBot="1" x14ac:dyDescent="0.45"/>
    <row r="38" spans="1:14" ht="20.25" thickTop="1" thickBot="1" x14ac:dyDescent="0.45">
      <c r="A38" s="63"/>
      <c r="B38" s="64" t="s">
        <v>118</v>
      </c>
      <c r="C38" s="64" t="s">
        <v>119</v>
      </c>
      <c r="D38" s="64" t="s">
        <v>120</v>
      </c>
      <c r="E38" s="65" t="s">
        <v>176</v>
      </c>
      <c r="F38" s="4"/>
      <c r="G38" s="4"/>
      <c r="H38" s="4"/>
      <c r="I38" s="4"/>
      <c r="J38" s="4"/>
      <c r="K38" s="4"/>
      <c r="L38" s="4"/>
      <c r="M38" s="4"/>
      <c r="N38" s="4"/>
    </row>
    <row r="39" spans="1:14" ht="19.5" thickTop="1" x14ac:dyDescent="0.4">
      <c r="A39" s="66" t="s">
        <v>121</v>
      </c>
      <c r="B39" s="52">
        <f>IF(I30="",ROUNDDOWN(D28*B3,0),"")</f>
        <v>0</v>
      </c>
      <c r="C39" s="52">
        <f>IF(I30="",ROUNDDOWN(D28*C3,0),"")</f>
        <v>0</v>
      </c>
      <c r="D39" s="52">
        <f>IF(I30="",ROUNDDOWN(G28*D3,0),"")</f>
        <v>0</v>
      </c>
      <c r="E39" s="67">
        <f>IF(I30="",ROUNDDOWN(D28*E3,0),"")</f>
        <v>0</v>
      </c>
      <c r="F39" s="31"/>
      <c r="G39" s="31"/>
      <c r="H39" s="32"/>
      <c r="I39" s="31"/>
      <c r="J39" s="31"/>
      <c r="K39" s="32"/>
      <c r="L39" s="31"/>
      <c r="M39" s="31"/>
      <c r="N39" s="32"/>
    </row>
    <row r="40" spans="1:14" x14ac:dyDescent="0.4">
      <c r="A40" s="68" t="s">
        <v>122</v>
      </c>
      <c r="B40" s="50">
        <f>IF(I30="",B4*B11,"")</f>
        <v>0</v>
      </c>
      <c r="C40" s="50">
        <f>IF(I30="",C4*B11,"")</f>
        <v>0</v>
      </c>
      <c r="D40" s="50">
        <f>IF(I30="",D4*C11,"")</f>
        <v>0</v>
      </c>
      <c r="E40" s="69">
        <f>IF(I30="",E4*G11,"")</f>
        <v>0</v>
      </c>
      <c r="F40" s="33"/>
      <c r="G40" s="33"/>
      <c r="H40" s="33"/>
      <c r="I40" s="33"/>
      <c r="J40" s="33"/>
      <c r="K40" s="33"/>
      <c r="L40" s="33"/>
      <c r="M40" s="33"/>
      <c r="N40" s="33"/>
    </row>
    <row r="41" spans="1:14" x14ac:dyDescent="0.4">
      <c r="A41" s="70" t="s">
        <v>180</v>
      </c>
      <c r="B41" s="61"/>
      <c r="C41" s="61"/>
      <c r="D41" s="61"/>
      <c r="E41" s="69">
        <f>IF(I30="",E5*G11,"")</f>
        <v>0</v>
      </c>
      <c r="F41" s="33"/>
      <c r="G41" s="33"/>
      <c r="H41" s="33"/>
      <c r="I41" s="33"/>
      <c r="J41" s="33"/>
      <c r="K41" s="33"/>
      <c r="L41" s="33"/>
      <c r="M41" s="33"/>
      <c r="N41" s="33"/>
    </row>
    <row r="42" spans="1:14" ht="19.5" thickBot="1" x14ac:dyDescent="0.45">
      <c r="A42" s="71" t="s">
        <v>123</v>
      </c>
      <c r="B42" s="51">
        <f>IF(I30="",IF(B11=0,0,B6),"")</f>
        <v>0</v>
      </c>
      <c r="C42" s="51">
        <f>IF(I30="",IF(B11=0,0,C6),"")</f>
        <v>0</v>
      </c>
      <c r="D42" s="51">
        <f>IF(I30="",IF(C11=0,0,D6),"")</f>
        <v>0</v>
      </c>
      <c r="E42" s="72">
        <f>IF(I30="",IF(B11=0,0,E6),"")</f>
        <v>0</v>
      </c>
      <c r="F42" s="33"/>
      <c r="G42" s="33"/>
      <c r="H42" s="33"/>
      <c r="I42" s="33"/>
      <c r="J42" s="33"/>
      <c r="K42" s="33"/>
      <c r="L42" s="33"/>
      <c r="M42" s="33"/>
      <c r="N42" s="33"/>
    </row>
    <row r="43" spans="1:14" ht="20.25" thickTop="1" thickBot="1" x14ac:dyDescent="0.45">
      <c r="A43" s="73" t="s">
        <v>124</v>
      </c>
      <c r="B43" s="23">
        <f>SUM(B39:B42)</f>
        <v>0</v>
      </c>
      <c r="C43" s="23">
        <f t="shared" ref="C43" si="9">SUM(C39:C42)</f>
        <v>0</v>
      </c>
      <c r="D43" s="23">
        <f>SUM(D39:D42)</f>
        <v>0</v>
      </c>
      <c r="E43" s="74">
        <f>SUM(E39:E42)</f>
        <v>0</v>
      </c>
    </row>
    <row r="44" spans="1:14" ht="19.5" thickTop="1" x14ac:dyDescent="0.4">
      <c r="A44" s="75" t="s">
        <v>125</v>
      </c>
      <c r="B44" s="52">
        <f>(B4*IF(J3="7割軽減",0.7,IF(J3="5割軽減",0.5,IF(J3="2割軽減",0.2,0))))*B11+(B6*IF(J3="7割軽減",0.7,IF(J3="5割軽減",0.5,IF(J3="2割軽減",0.2,0))))</f>
        <v>0</v>
      </c>
      <c r="C44" s="52">
        <f>(C4*IF(J3="7割軽減",0.7,IF(J3="5割軽減",0.5,IF(J3="2割軽減",0.2,0))))*B11+(C6*IF(J3="7割軽減",0.7,IF(J3="5割軽減",0.5,IF(J3="2割軽減",0.2,0))))</f>
        <v>0</v>
      </c>
      <c r="D44" s="52">
        <f>IF(0&lt;C11,(D4*IF(J3="7割軽減",0.7,IF(J3="5割軽減",0.5,IF(J3="2割軽減",0.2,0))))*C11,0)+IF(0&lt;C11,(D6*IF(J3="7割軽減",0.7,IF(J3="5割軽減",0.5,IF(J3="2割軽減",0.2,0)))),0)</f>
        <v>0</v>
      </c>
      <c r="E44" s="67">
        <f>IF(0&lt;G11,((E4+E5)*IF(J3="7割軽減",0.7,IF(J3="5割軽減",0.5,IF(J3="2割軽減",0.2,0))))*G11,0)+IF(0&lt;=G11,(E6*IF(J3="7割軽減",0.7,IF(J3="5割軽減",0.5,IF(J3="2割軽減",0.2,0)))),0)</f>
        <v>0</v>
      </c>
    </row>
    <row r="45" spans="1:14" ht="19.5" thickBot="1" x14ac:dyDescent="0.45">
      <c r="A45" s="76" t="s">
        <v>126</v>
      </c>
      <c r="B45" s="51">
        <f>IF(I30&lt;&gt;"",0,IF(J3="7割軽減",3795,IF(J3="5割軽減",6325,IF(J3="2割軽減",10120,12650)))*E11)</f>
        <v>0</v>
      </c>
      <c r="C45" s="51">
        <f>IF(I30&lt;&gt;"",0,IF(J3="7割軽減",1365,IF(J3="5割軽減",2275,IF(J3="2割軽減",3640,4550)))*E11)</f>
        <v>0</v>
      </c>
      <c r="D45" s="24"/>
      <c r="E45" s="24"/>
    </row>
    <row r="46" spans="1:14" ht="19.5" thickTop="1" x14ac:dyDescent="0.4">
      <c r="A46" s="77" t="s">
        <v>129</v>
      </c>
      <c r="B46" s="25">
        <f>B43-B44-B45</f>
        <v>0</v>
      </c>
      <c r="C46" s="25">
        <f>C43-C44-C45</f>
        <v>0</v>
      </c>
      <c r="D46" s="25">
        <f>D43-D44</f>
        <v>0</v>
      </c>
      <c r="E46" s="78">
        <f>E43-E44-E45</f>
        <v>0</v>
      </c>
    </row>
    <row r="47" spans="1:14" ht="19.5" thickBot="1" x14ac:dyDescent="0.45">
      <c r="A47" s="76" t="s">
        <v>128</v>
      </c>
      <c r="B47" s="51">
        <f>IF(B46-B7&lt;=0,0,B46-B7)</f>
        <v>0</v>
      </c>
      <c r="C47" s="51">
        <f t="shared" ref="C47" si="10">IF(C46-C7&lt;=0,0,C46-C7)</f>
        <v>0</v>
      </c>
      <c r="D47" s="51">
        <f>IF(D46-D7&lt;=0,0,D46-D7)</f>
        <v>0</v>
      </c>
      <c r="E47" s="72">
        <f>IF(E46-E7&lt;=0,0,E46-E7)</f>
        <v>0</v>
      </c>
    </row>
    <row r="48" spans="1:14" ht="20.25" thickTop="1" thickBot="1" x14ac:dyDescent="0.45">
      <c r="C48" s="62"/>
      <c r="D48" s="62"/>
      <c r="E48" s="62"/>
    </row>
    <row r="49" spans="1:5" ht="19.5" thickTop="1" x14ac:dyDescent="0.4">
      <c r="A49" s="79" t="s">
        <v>127</v>
      </c>
      <c r="B49" s="80">
        <f>ROUNDDOWN((B46-B47),-2)+ROUNDDOWN((C46-C47),-2)+ROUNDDOWN((D46-D47),-2)+ROUNDDOWN((E46-E47),-2)</f>
        <v>0</v>
      </c>
      <c r="C49" s="62"/>
      <c r="D49" s="62"/>
      <c r="E49" s="62"/>
    </row>
    <row r="50" spans="1:5" ht="19.5" thickBot="1" x14ac:dyDescent="0.45">
      <c r="A50" s="76" t="s">
        <v>130</v>
      </c>
      <c r="B50" s="81">
        <f>ROUNDUP((B46-B47)*((12-Sheet2!I17)/12),0)+ROUNDUP((C46-C47)*((12-Sheet2!I17)/12),0)+ROUNDUP((D46-D47)*((12-Sheet2!I17)/12),0)+ROUNDUP((E46-E47)*((12-Sheet2!I17)/12),0)</f>
        <v>0</v>
      </c>
      <c r="C50" s="62"/>
      <c r="D50" s="62"/>
      <c r="E50" s="62"/>
    </row>
    <row r="51" spans="1:5" ht="20.25" thickTop="1" thickBot="1" x14ac:dyDescent="0.45">
      <c r="A51" s="73" t="s">
        <v>131</v>
      </c>
      <c r="B51" s="82">
        <f>ROUNDDOWN(B49-B50,-2)</f>
        <v>0</v>
      </c>
    </row>
    <row r="52" spans="1:5" ht="19.5" thickTop="1" x14ac:dyDescent="0.4"/>
  </sheetData>
  <mergeCells count="31">
    <mergeCell ref="J30:M31"/>
    <mergeCell ref="I30:I31"/>
    <mergeCell ref="G30:H30"/>
    <mergeCell ref="G31:H31"/>
    <mergeCell ref="E30:F30"/>
    <mergeCell ref="E31:F31"/>
    <mergeCell ref="E32:F32"/>
    <mergeCell ref="E33:F33"/>
    <mergeCell ref="A1:E1"/>
    <mergeCell ref="B32:D32"/>
    <mergeCell ref="G35:H35"/>
    <mergeCell ref="E35:F35"/>
    <mergeCell ref="G34:H34"/>
    <mergeCell ref="G33:H33"/>
    <mergeCell ref="B33:D33"/>
    <mergeCell ref="E36:F36"/>
    <mergeCell ref="B34:D34"/>
    <mergeCell ref="E34:F34"/>
    <mergeCell ref="G36:H36"/>
    <mergeCell ref="F1:K1"/>
    <mergeCell ref="E29:F29"/>
    <mergeCell ref="G29:H29"/>
    <mergeCell ref="B12:E12"/>
    <mergeCell ref="F12:G12"/>
    <mergeCell ref="H12:L12"/>
    <mergeCell ref="B20:G20"/>
    <mergeCell ref="C29:D29"/>
    <mergeCell ref="J29:M29"/>
    <mergeCell ref="C30:D30"/>
    <mergeCell ref="C31:D31"/>
    <mergeCell ref="G32:H3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国保税試算シート</vt:lpstr>
      <vt:lpstr>試算結果シート</vt:lpstr>
      <vt:lpstr>Sheet2</vt:lpstr>
      <vt:lpstr>Sheet3</vt:lpstr>
      <vt:lpstr>国保税試算シート!Print_Area</vt:lpstr>
    </vt:vector>
  </TitlesOfParts>
  <Company>淡路市情報課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0836</dc:creator>
  <cp:lastModifiedBy>0762</cp:lastModifiedBy>
  <cp:lastPrinted>2026-01-29T01:14:04Z</cp:lastPrinted>
  <dcterms:created xsi:type="dcterms:W3CDTF">2022-03-29T23:49:06Z</dcterms:created>
  <dcterms:modified xsi:type="dcterms:W3CDTF">2026-03-30T04:05:37Z</dcterms:modified>
</cp:coreProperties>
</file>