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0836\Desktop\国保試算関係\"/>
    </mc:Choice>
  </mc:AlternateContent>
  <bookViews>
    <workbookView xWindow="0" yWindow="0" windowWidth="19200" windowHeight="10620"/>
  </bookViews>
  <sheets>
    <sheet name="国民健康保険税試算シート" sheetId="1" r:id="rId1"/>
    <sheet name="Sheet2" sheetId="2" state="hidden" r:id="rId2"/>
    <sheet name="Sheet3" sheetId="3" state="hidden" r:id="rId3"/>
  </sheets>
  <definedNames>
    <definedName name="_xlnm.Print_Area" localSheetId="0">国民健康保険税試算シート!$A$1:$CJ$54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26" i="1" l="1"/>
  <c r="D42" i="3"/>
  <c r="H17" i="2" l="1"/>
  <c r="F8" i="2"/>
  <c r="F7" i="2"/>
  <c r="F6" i="2"/>
  <c r="F5" i="2"/>
  <c r="F4" i="2"/>
  <c r="F3" i="2"/>
  <c r="D8" i="2"/>
  <c r="D6" i="2"/>
  <c r="D7" i="2"/>
  <c r="D5" i="2"/>
  <c r="D4" i="2"/>
  <c r="D3" i="2"/>
  <c r="A6" i="2"/>
  <c r="J17" i="2" l="1"/>
  <c r="J18" i="3" l="1"/>
  <c r="J17" i="3"/>
  <c r="J16" i="3"/>
  <c r="J15" i="3"/>
  <c r="J14" i="3"/>
  <c r="J13" i="3"/>
  <c r="H18" i="3"/>
  <c r="H17" i="3"/>
  <c r="H16" i="3"/>
  <c r="H15" i="3"/>
  <c r="H14" i="3"/>
  <c r="H13" i="3"/>
  <c r="D18" i="3"/>
  <c r="D17" i="3"/>
  <c r="D16" i="3"/>
  <c r="D15" i="3"/>
  <c r="D14" i="3"/>
  <c r="D13" i="3"/>
  <c r="E16" i="3" l="1"/>
  <c r="G16" i="3"/>
  <c r="E18" i="3"/>
  <c r="E17" i="3"/>
  <c r="E15" i="3"/>
  <c r="E14" i="3"/>
  <c r="I17" i="2"/>
  <c r="G8" i="2"/>
  <c r="F18" i="3" s="1"/>
  <c r="G18" i="3" s="1"/>
  <c r="G4" i="2"/>
  <c r="F14" i="3" s="1"/>
  <c r="G14" i="3" s="1"/>
  <c r="G5" i="2"/>
  <c r="F15" i="3" s="1"/>
  <c r="G6" i="2"/>
  <c r="F16" i="3" s="1"/>
  <c r="G7" i="2"/>
  <c r="F17" i="3" s="1"/>
  <c r="G17" i="3" s="1"/>
  <c r="G3" i="2"/>
  <c r="F13" i="3" s="1"/>
  <c r="E8" i="2"/>
  <c r="C18" i="3" s="1"/>
  <c r="E4" i="2"/>
  <c r="C14" i="3" s="1"/>
  <c r="E30" i="3" s="1"/>
  <c r="E5" i="2"/>
  <c r="C15" i="3" s="1"/>
  <c r="E6" i="2"/>
  <c r="C16" i="3" s="1"/>
  <c r="E7" i="2"/>
  <c r="C17" i="3" s="1"/>
  <c r="AI24" i="1" s="1"/>
  <c r="E3" i="2"/>
  <c r="E34" i="3" l="1"/>
  <c r="BQ34" i="1"/>
  <c r="G23" i="3"/>
  <c r="F23" i="3"/>
  <c r="G24" i="3"/>
  <c r="G32" i="3"/>
  <c r="F24" i="3"/>
  <c r="E31" i="3"/>
  <c r="G31" i="3"/>
  <c r="G26" i="3"/>
  <c r="F26" i="3"/>
  <c r="G34" i="3"/>
  <c r="E32" i="3"/>
  <c r="G25" i="3"/>
  <c r="F25" i="3"/>
  <c r="G33" i="3"/>
  <c r="E33" i="3"/>
  <c r="G15" i="3"/>
  <c r="K15" i="3" s="1"/>
  <c r="I15" i="3" s="1"/>
  <c r="L15" i="3" s="1"/>
  <c r="C23" i="3" s="1"/>
  <c r="D23" i="3" s="1"/>
  <c r="G30" i="3"/>
  <c r="K16" i="3"/>
  <c r="I16" i="3" s="1"/>
  <c r="L16" i="3" s="1"/>
  <c r="C24" i="3" s="1"/>
  <c r="D24" i="3" s="1"/>
  <c r="A10" i="3"/>
  <c r="Y47" i="1"/>
  <c r="G13" i="3"/>
  <c r="E13" i="3" s="1"/>
  <c r="K13" i="3" s="1"/>
  <c r="C13" i="3"/>
  <c r="K14" i="3"/>
  <c r="I14" i="3" s="1"/>
  <c r="L14" i="3" s="1"/>
  <c r="C22" i="3" s="1"/>
  <c r="K17" i="3"/>
  <c r="I17" i="3" s="1"/>
  <c r="L17" i="3" s="1"/>
  <c r="C25" i="3" s="1"/>
  <c r="D25" i="3" s="1"/>
  <c r="K18" i="3"/>
  <c r="I18" i="3" s="1"/>
  <c r="L18" i="3" s="1"/>
  <c r="E26" i="3" s="1"/>
  <c r="P47" i="1"/>
  <c r="B6" i="2"/>
  <c r="A13" i="3" s="1"/>
  <c r="AI22" i="1" l="1"/>
  <c r="B32" i="3"/>
  <c r="B33" i="3" s="1"/>
  <c r="AI20" i="1"/>
  <c r="D22" i="3"/>
  <c r="G22" i="3" s="1"/>
  <c r="AI18" i="1"/>
  <c r="F22" i="3"/>
  <c r="C29" i="3"/>
  <c r="C30" i="3" s="1"/>
  <c r="E29" i="3"/>
  <c r="E35" i="3" s="1"/>
  <c r="E24" i="3"/>
  <c r="E10" i="3"/>
  <c r="BQ6" i="1" s="1"/>
  <c r="C10" i="3"/>
  <c r="B10" i="3"/>
  <c r="I13" i="3"/>
  <c r="L13" i="3" s="1"/>
  <c r="C21" i="3" s="1"/>
  <c r="AI16" i="1" s="1"/>
  <c r="E23" i="3"/>
  <c r="E25" i="3"/>
  <c r="G29" i="3"/>
  <c r="G35" i="3" s="1"/>
  <c r="B29" i="3"/>
  <c r="B30" i="3" s="1"/>
  <c r="AI47" i="1"/>
  <c r="AF47" i="1" s="1"/>
  <c r="E22" i="3"/>
  <c r="C26" i="3"/>
  <c r="D26" i="3" s="1"/>
  <c r="AK5" i="1"/>
  <c r="CF5" i="1" l="1"/>
  <c r="I29" i="3"/>
  <c r="D21" i="3"/>
  <c r="G21" i="3" s="1"/>
  <c r="G27" i="3" s="1"/>
  <c r="BY9" i="1" s="1"/>
  <c r="F21" i="3"/>
  <c r="F27" i="3" s="1"/>
  <c r="BE9" i="1" s="1"/>
  <c r="D10" i="3"/>
  <c r="CF6" i="1" s="1"/>
  <c r="E21" i="3"/>
  <c r="E27" i="3" s="1"/>
  <c r="F3" i="3" s="1"/>
  <c r="BQ5" i="1"/>
  <c r="C27" i="3"/>
  <c r="BE8" i="1" s="1"/>
  <c r="H3" i="3" l="1"/>
  <c r="I3" i="3"/>
  <c r="G3" i="3"/>
  <c r="J29" i="3"/>
  <c r="B5" i="1" s="1"/>
  <c r="D27" i="3"/>
  <c r="BY8" i="1" s="1"/>
  <c r="C39" i="3"/>
  <c r="BP18" i="1" s="1"/>
  <c r="BY18" i="1" s="1"/>
  <c r="C40" i="3"/>
  <c r="BP20" i="1" s="1"/>
  <c r="BY20" i="1" s="1"/>
  <c r="D38" i="3"/>
  <c r="BZ16" i="1" s="1"/>
  <c r="CI16" i="1" s="1"/>
  <c r="D39" i="3"/>
  <c r="BZ18" i="1" s="1"/>
  <c r="CI18" i="1" s="1"/>
  <c r="D40" i="3"/>
  <c r="BZ20" i="1" s="1"/>
  <c r="CI20" i="1" s="1"/>
  <c r="B39" i="3"/>
  <c r="BF18" i="1" s="1"/>
  <c r="BO18" i="1" s="1"/>
  <c r="B40" i="3"/>
  <c r="BF20" i="1" s="1"/>
  <c r="BO20" i="1" s="1"/>
  <c r="BE10" i="1"/>
  <c r="J3" i="3" l="1"/>
  <c r="C38" i="3"/>
  <c r="BP16" i="1" s="1"/>
  <c r="BY16" i="1" s="1"/>
  <c r="B38" i="3"/>
  <c r="BF16" i="1" s="1"/>
  <c r="BO16" i="1" s="1"/>
  <c r="D41" i="3"/>
  <c r="BZ22" i="1" l="1"/>
  <c r="CI22" i="1" s="1"/>
  <c r="D44" i="3"/>
  <c r="D45" i="3" s="1"/>
  <c r="C42" i="3"/>
  <c r="B42" i="3"/>
  <c r="B43" i="3"/>
  <c r="BF26" i="1" s="1"/>
  <c r="BO26" i="1" s="1"/>
  <c r="C43" i="3"/>
  <c r="BP26" i="1" s="1"/>
  <c r="BY26" i="1" s="1"/>
  <c r="C41" i="3"/>
  <c r="BP22" i="1" s="1"/>
  <c r="BY22" i="1" s="1"/>
  <c r="B41" i="3"/>
  <c r="BF22" i="1" s="1"/>
  <c r="BO22" i="1" s="1"/>
  <c r="BY10" i="1"/>
  <c r="K3" i="3"/>
  <c r="C44" i="3" l="1"/>
  <c r="B44" i="3"/>
  <c r="BF24" i="1"/>
  <c r="BO24" i="1" s="1"/>
  <c r="BZ24" i="1" l="1"/>
  <c r="CI24" i="1" s="1"/>
  <c r="BP24" i="1"/>
  <c r="BY24" i="1" s="1"/>
  <c r="BF28" i="1"/>
  <c r="BO28" i="1" s="1"/>
  <c r="BZ28" i="1"/>
  <c r="CI28" i="1" s="1"/>
  <c r="B45" i="3"/>
  <c r="C45" i="3"/>
  <c r="BP30" i="1" s="1"/>
  <c r="BY30" i="1" s="1"/>
  <c r="BP28" i="1"/>
  <c r="BY28" i="1" s="1"/>
  <c r="B46" i="3" l="1"/>
  <c r="B47" i="3"/>
  <c r="BZ30" i="1"/>
  <c r="CI30" i="1" s="1"/>
  <c r="BF30" i="1"/>
  <c r="BO30" i="1" s="1"/>
  <c r="B48" i="3" l="1"/>
  <c r="BZ32" i="1"/>
  <c r="CI32" i="1" s="1"/>
  <c r="BZ34" i="1" l="1"/>
  <c r="CI34" i="1" s="1"/>
  <c r="BZ36" i="1" l="1"/>
  <c r="CI36" i="1" s="1"/>
  <c r="M14" i="2"/>
  <c r="M12" i="2" s="1"/>
  <c r="BS51" i="1" s="1"/>
  <c r="BP51" i="1" l="1"/>
  <c r="CA51" i="1"/>
  <c r="BZ51" i="1"/>
  <c r="M6" i="2"/>
  <c r="AY49" i="1" s="1"/>
  <c r="M11" i="2"/>
  <c r="BS49" i="1" s="1"/>
  <c r="M5" i="2"/>
  <c r="AY47" i="1" s="1"/>
  <c r="M10" i="2"/>
  <c r="BS47" i="1" s="1"/>
  <c r="M4" i="2"/>
  <c r="AY45" i="1" s="1"/>
  <c r="M9" i="2"/>
  <c r="BS45" i="1" s="1"/>
  <c r="M3" i="2"/>
  <c r="M8" i="2"/>
  <c r="BS43" i="1" s="1"/>
  <c r="M7" i="2"/>
  <c r="AY51" i="1" s="1"/>
  <c r="BG45" i="1" l="1"/>
  <c r="AV45" i="1"/>
  <c r="BF45" i="1"/>
  <c r="BP47" i="1"/>
  <c r="CA47" i="1"/>
  <c r="BZ47" i="1"/>
  <c r="AV51" i="1"/>
  <c r="BG51" i="1"/>
  <c r="BF51" i="1"/>
  <c r="AV47" i="1"/>
  <c r="BG47" i="1"/>
  <c r="BF47" i="1"/>
  <c r="CA43" i="1"/>
  <c r="BP43" i="1"/>
  <c r="BZ43" i="1"/>
  <c r="BP49" i="1"/>
  <c r="CA49" i="1"/>
  <c r="BZ49" i="1"/>
  <c r="AY43" i="1"/>
  <c r="M13" i="2"/>
  <c r="AV49" i="1"/>
  <c r="BG49" i="1"/>
  <c r="BF49" i="1"/>
  <c r="BP45" i="1"/>
  <c r="CA45" i="1"/>
  <c r="BZ45" i="1"/>
  <c r="AV43" i="1" l="1"/>
  <c r="BG43" i="1"/>
  <c r="BF43" i="1"/>
</calcChain>
</file>

<file path=xl/sharedStrings.xml><?xml version="1.0" encoding="utf-8"?>
<sst xmlns="http://schemas.openxmlformats.org/spreadsheetml/2006/main" count="228" uniqueCount="190">
  <si>
    <t>STEP１</t>
    <phoneticPr fontId="2"/>
  </si>
  <si>
    <t>STEP２</t>
    <phoneticPr fontId="2"/>
  </si>
  <si>
    <t>試算対象者</t>
    <rPh sb="0" eb="5">
      <t>シサンタイショウシャ</t>
    </rPh>
    <phoneticPr fontId="2"/>
  </si>
  <si>
    <t>年齢区分</t>
    <rPh sb="0" eb="4">
      <t>ネンレイクブン</t>
    </rPh>
    <phoneticPr fontId="2"/>
  </si>
  <si>
    <t>給与収入額</t>
    <rPh sb="0" eb="5">
      <t>キュウヨシュウニュウガク</t>
    </rPh>
    <phoneticPr fontId="2"/>
  </si>
  <si>
    <t>公的年金収入額</t>
    <rPh sb="0" eb="7">
      <t>コウテキネンキンシュウニュウガク</t>
    </rPh>
    <phoneticPr fontId="2"/>
  </si>
  <si>
    <t>その他の所得の合計額</t>
    <rPh sb="2" eb="3">
      <t>タ</t>
    </rPh>
    <rPh sb="4" eb="6">
      <t>ショトク</t>
    </rPh>
    <rPh sb="7" eb="10">
      <t>ゴウケイガク</t>
    </rPh>
    <phoneticPr fontId="2"/>
  </si>
  <si>
    <t>合計所得額</t>
    <rPh sb="0" eb="5">
      <t>ゴウケイショトクガク</t>
    </rPh>
    <phoneticPr fontId="2"/>
  </si>
  <si>
    <t>世帯主</t>
    <rPh sb="0" eb="3">
      <t>セタイヌシ</t>
    </rPh>
    <phoneticPr fontId="2"/>
  </si>
  <si>
    <t>世帯員①</t>
    <rPh sb="0" eb="3">
      <t>セタイイン</t>
    </rPh>
    <phoneticPr fontId="2"/>
  </si>
  <si>
    <t>世帯員②</t>
    <rPh sb="0" eb="3">
      <t>セタイイン</t>
    </rPh>
    <phoneticPr fontId="2"/>
  </si>
  <si>
    <t>世帯員③</t>
    <rPh sb="0" eb="3">
      <t>セタイイン</t>
    </rPh>
    <phoneticPr fontId="2"/>
  </si>
  <si>
    <t>世帯員④</t>
    <rPh sb="0" eb="3">
      <t>セタイイン</t>
    </rPh>
    <phoneticPr fontId="2"/>
  </si>
  <si>
    <t>世帯員➄</t>
    <rPh sb="0" eb="3">
      <t>セタイイン</t>
    </rPh>
    <phoneticPr fontId="2"/>
  </si>
  <si>
    <t>※ 世帯主と国民健康保険に加入する世帯員の年齢区分は必ず入力してください。また、収入・所得がない場合は入力しなくても試算は可能です。
※ その他の所得の合計額には給与所得と公的年金等に係る雑所得以外の所得の合計を入力してください。（赤字の場合も入力）
※ 給与収入や公的年金収入について複数箇所からもらっている場合は、その合計額を各項目に入力してください。</t>
    <rPh sb="2" eb="5">
      <t>セタイヌシ</t>
    </rPh>
    <rPh sb="6" eb="12">
      <t>コクミンケンコウホケン</t>
    </rPh>
    <rPh sb="13" eb="15">
      <t>カニュウ</t>
    </rPh>
    <rPh sb="17" eb="20">
      <t>セタイイン</t>
    </rPh>
    <rPh sb="21" eb="25">
      <t>ネンレイクブン</t>
    </rPh>
    <rPh sb="26" eb="27">
      <t>カナラ</t>
    </rPh>
    <rPh sb="28" eb="30">
      <t>ニュウリョク</t>
    </rPh>
    <rPh sb="40" eb="42">
      <t>シュウニュウ</t>
    </rPh>
    <rPh sb="43" eb="45">
      <t>ショトク</t>
    </rPh>
    <rPh sb="48" eb="50">
      <t>バアイ</t>
    </rPh>
    <rPh sb="51" eb="53">
      <t>ニュウリョク</t>
    </rPh>
    <rPh sb="58" eb="60">
      <t>シサン</t>
    </rPh>
    <rPh sb="61" eb="63">
      <t>カノウ</t>
    </rPh>
    <rPh sb="71" eb="79">
      <t>タノショトクノゴウケイガク</t>
    </rPh>
    <rPh sb="81" eb="85">
      <t>キュウヨショトク</t>
    </rPh>
    <rPh sb="86" eb="91">
      <t>コウテキネンキントウ</t>
    </rPh>
    <rPh sb="92" eb="93">
      <t>カカ</t>
    </rPh>
    <rPh sb="94" eb="97">
      <t>ザツショトク</t>
    </rPh>
    <rPh sb="97" eb="99">
      <t>イガイ</t>
    </rPh>
    <rPh sb="100" eb="102">
      <t>ショトク</t>
    </rPh>
    <rPh sb="103" eb="105">
      <t>ゴウケイ</t>
    </rPh>
    <rPh sb="106" eb="108">
      <t>ニュウリョク</t>
    </rPh>
    <rPh sb="116" eb="118">
      <t>アカジ</t>
    </rPh>
    <rPh sb="119" eb="121">
      <t>バアイ</t>
    </rPh>
    <rPh sb="122" eb="124">
      <t>ニュウリョク</t>
    </rPh>
    <phoneticPr fontId="2"/>
  </si>
  <si>
    <t>STEP３</t>
    <phoneticPr fontId="2"/>
  </si>
  <si>
    <t>① 自身が特別障がいに該当　　② 同一生計配偶者が特別障がいに該当　　③ 扶養親族が特別障がいに該当　　④ 23歳未満の扶養親族がいる</t>
    <rPh sb="2" eb="4">
      <t>ジシン</t>
    </rPh>
    <rPh sb="5" eb="7">
      <t>トクベツ</t>
    </rPh>
    <rPh sb="7" eb="8">
      <t>ショウ</t>
    </rPh>
    <rPh sb="11" eb="13">
      <t>ガイトウ</t>
    </rPh>
    <rPh sb="17" eb="24">
      <t>ドウイツセイケイハイグウシャ</t>
    </rPh>
    <rPh sb="25" eb="27">
      <t>トクベツ</t>
    </rPh>
    <rPh sb="27" eb="28">
      <t>ショウ</t>
    </rPh>
    <rPh sb="31" eb="33">
      <t>ガイトウ</t>
    </rPh>
    <rPh sb="37" eb="41">
      <t>フヨウシンゾク</t>
    </rPh>
    <rPh sb="42" eb="44">
      <t>トクベツ</t>
    </rPh>
    <rPh sb="44" eb="45">
      <t>ショウ</t>
    </rPh>
    <rPh sb="48" eb="50">
      <t>ガイトウ</t>
    </rPh>
    <rPh sb="56" eb="59">
      <t>サイミマン</t>
    </rPh>
    <rPh sb="60" eb="64">
      <t>フヨウシンゾク</t>
    </rPh>
    <phoneticPr fontId="2"/>
  </si>
  <si>
    <t>※ 複数の項目に該当する場合はどれか一つを選択し、入力してください。
※ 該当する方がいない場合は入力しなくても試算可能です。</t>
    <rPh sb="2" eb="4">
      <t>フクスウ</t>
    </rPh>
    <rPh sb="5" eb="7">
      <t>コウモク</t>
    </rPh>
    <rPh sb="8" eb="10">
      <t>ガイトウ</t>
    </rPh>
    <rPh sb="12" eb="14">
      <t>バアイ</t>
    </rPh>
    <rPh sb="18" eb="19">
      <t>ヒト</t>
    </rPh>
    <rPh sb="21" eb="23">
      <t>センタク</t>
    </rPh>
    <rPh sb="25" eb="27">
      <t>ニュウリョク</t>
    </rPh>
    <rPh sb="37" eb="39">
      <t>ガイトウ</t>
    </rPh>
    <rPh sb="41" eb="42">
      <t>カタ</t>
    </rPh>
    <rPh sb="46" eb="48">
      <t>バアイ</t>
    </rPh>
    <rPh sb="49" eb="51">
      <t>ニュウリョク</t>
    </rPh>
    <rPh sb="56" eb="58">
      <t>シサン</t>
    </rPh>
    <rPh sb="58" eb="60">
      <t>カノウ</t>
    </rPh>
    <phoneticPr fontId="2"/>
  </si>
  <si>
    <t>世 帯 員 ①</t>
    <rPh sb="0" eb="1">
      <t>ヨ</t>
    </rPh>
    <rPh sb="2" eb="3">
      <t>オビ</t>
    </rPh>
    <rPh sb="4" eb="5">
      <t>イン</t>
    </rPh>
    <phoneticPr fontId="2"/>
  </si>
  <si>
    <t>世 帯 員 ②</t>
    <rPh sb="0" eb="1">
      <t>ヨ</t>
    </rPh>
    <rPh sb="2" eb="3">
      <t>オビ</t>
    </rPh>
    <rPh sb="4" eb="5">
      <t>イン</t>
    </rPh>
    <phoneticPr fontId="2"/>
  </si>
  <si>
    <t>世 帯 員 ③</t>
    <rPh sb="0" eb="1">
      <t>ヨ</t>
    </rPh>
    <rPh sb="2" eb="3">
      <t>オビ</t>
    </rPh>
    <rPh sb="4" eb="5">
      <t>イン</t>
    </rPh>
    <phoneticPr fontId="2"/>
  </si>
  <si>
    <t>世 帯 員 ④</t>
    <rPh sb="0" eb="1">
      <t>ヨ</t>
    </rPh>
    <rPh sb="2" eb="3">
      <t>オビ</t>
    </rPh>
    <rPh sb="4" eb="5">
      <t>イン</t>
    </rPh>
    <phoneticPr fontId="2"/>
  </si>
  <si>
    <t>世 帯 員 ➄</t>
    <rPh sb="0" eb="1">
      <t>ヨ</t>
    </rPh>
    <rPh sb="2" eb="3">
      <t>オビ</t>
    </rPh>
    <rPh sb="4" eb="5">
      <t>イン</t>
    </rPh>
    <phoneticPr fontId="2"/>
  </si>
  <si>
    <t>世　帯　主</t>
    <rPh sb="0" eb="1">
      <t>ヨ</t>
    </rPh>
    <rPh sb="2" eb="3">
      <t>オビ</t>
    </rPh>
    <rPh sb="4" eb="5">
      <t>シュ</t>
    </rPh>
    <phoneticPr fontId="2"/>
  </si>
  <si>
    <t>世　帯　主</t>
    <phoneticPr fontId="2"/>
  </si>
  <si>
    <t>世 帯 員 ①</t>
    <phoneticPr fontId="2"/>
  </si>
  <si>
    <t>世 帯 員 ②</t>
    <phoneticPr fontId="2"/>
  </si>
  <si>
    <t>世 帯 員 ③</t>
    <phoneticPr fontId="2"/>
  </si>
  <si>
    <t>世 帯 員 ④</t>
    <phoneticPr fontId="2"/>
  </si>
  <si>
    <t>世 帯 員 ➄</t>
    <phoneticPr fontId="2"/>
  </si>
  <si>
    <t>STEP４</t>
    <phoneticPr fontId="2"/>
  </si>
  <si>
    <t>保険加入月</t>
    <rPh sb="0" eb="5">
      <t>ホケンカニュウツキ</t>
    </rPh>
    <phoneticPr fontId="2"/>
  </si>
  <si>
    <t>保険加入月数</t>
    <rPh sb="0" eb="6">
      <t>ホケンカニュウツキスウ</t>
    </rPh>
    <phoneticPr fontId="2"/>
  </si>
  <si>
    <t>保険加入期間</t>
    <rPh sb="0" eb="6">
      <t>ホケンカニュウキカン</t>
    </rPh>
    <phoneticPr fontId="2"/>
  </si>
  <si>
    <t>年度途中に淡路市の国民健康保険に加入する場合は加入月を入力してください。</t>
    <rPh sb="0" eb="4">
      <t>ネンドトチュウ</t>
    </rPh>
    <rPh sb="5" eb="8">
      <t>アワジシ</t>
    </rPh>
    <rPh sb="9" eb="15">
      <t>コクミンケンコウホケン</t>
    </rPh>
    <rPh sb="16" eb="18">
      <t>カニュウ</t>
    </rPh>
    <rPh sb="20" eb="22">
      <t>バアイ</t>
    </rPh>
    <rPh sb="23" eb="26">
      <t>カニュウツキ</t>
    </rPh>
    <rPh sb="27" eb="29">
      <t>ニュウリョク</t>
    </rPh>
    <phoneticPr fontId="2"/>
  </si>
  <si>
    <t>試算日：</t>
    <rPh sb="0" eb="3">
      <t>シサンビ</t>
    </rPh>
    <phoneticPr fontId="2"/>
  </si>
  <si>
    <t>国民健康保険税加入者数（擬制世帯主を除く）：</t>
    <rPh sb="0" eb="7">
      <t>コクミンケンコウホケンゼイ</t>
    </rPh>
    <rPh sb="7" eb="11">
      <t>カニュウシャスウ</t>
    </rPh>
    <rPh sb="12" eb="17">
      <t>ギセイセタイヌシ</t>
    </rPh>
    <rPh sb="18" eb="19">
      <t>ノゾ</t>
    </rPh>
    <phoneticPr fontId="2"/>
  </si>
  <si>
    <t>未就学児該当者数：</t>
    <rPh sb="0" eb="8">
      <t>ミシュウガクジガイトウシャスウ</t>
    </rPh>
    <phoneticPr fontId="2"/>
  </si>
  <si>
    <t>給与所得者数：</t>
    <rPh sb="0" eb="6">
      <t>キュウヨショトクシャスウ</t>
    </rPh>
    <phoneticPr fontId="2"/>
  </si>
  <si>
    <t>賦課基準額</t>
    <rPh sb="0" eb="5">
      <t>フカキジュンガク</t>
    </rPh>
    <phoneticPr fontId="2"/>
  </si>
  <si>
    <t>介護分賦課基準額</t>
    <rPh sb="0" eb="8">
      <t>カイゴブンフカキジュンガク</t>
    </rPh>
    <phoneticPr fontId="2"/>
  </si>
  <si>
    <t>軽減割合</t>
    <rPh sb="0" eb="4">
      <t>ケイゲンワリアイ</t>
    </rPh>
    <phoneticPr fontId="2"/>
  </si>
  <si>
    <t>④ （ ① ＋ ② ＋ ③ ）</t>
    <phoneticPr fontId="2"/>
  </si>
  <si>
    <t>⑦ （ ④ ー ⑤ ー ⑥ ）</t>
    <phoneticPr fontId="2"/>
  </si>
  <si>
    <t>③ 平　　等　　割</t>
    <rPh sb="2" eb="3">
      <t>ヒラ</t>
    </rPh>
    <rPh sb="5" eb="6">
      <t>トウ</t>
    </rPh>
    <rPh sb="8" eb="9">
      <t>ワリ</t>
    </rPh>
    <phoneticPr fontId="2"/>
  </si>
  <si>
    <t>② 均　　等　　割</t>
    <rPh sb="2" eb="3">
      <t>ヒトシ</t>
    </rPh>
    <rPh sb="5" eb="6">
      <t>トウ</t>
    </rPh>
    <rPh sb="8" eb="9">
      <t>ワリ</t>
    </rPh>
    <phoneticPr fontId="2"/>
  </si>
  <si>
    <t>① 所　　得　　割</t>
    <rPh sb="2" eb="3">
      <t>ショ</t>
    </rPh>
    <rPh sb="5" eb="6">
      <t>エ</t>
    </rPh>
    <rPh sb="8" eb="9">
      <t>ワリ</t>
    </rPh>
    <phoneticPr fontId="2"/>
  </si>
  <si>
    <t>➄ 軽 減 判 定 軽 減 額</t>
    <rPh sb="2" eb="3">
      <t>ケイ</t>
    </rPh>
    <rPh sb="4" eb="5">
      <t>ゲン</t>
    </rPh>
    <rPh sb="6" eb="7">
      <t>ハン</t>
    </rPh>
    <rPh sb="8" eb="9">
      <t>サダム</t>
    </rPh>
    <rPh sb="10" eb="11">
      <t>ケイ</t>
    </rPh>
    <rPh sb="12" eb="13">
      <t>ゲン</t>
    </rPh>
    <rPh sb="14" eb="15">
      <t>ガク</t>
    </rPh>
    <phoneticPr fontId="2"/>
  </si>
  <si>
    <t>⑧ 賦 課 限 度 超 過 額</t>
    <rPh sb="2" eb="3">
      <t>フ</t>
    </rPh>
    <rPh sb="4" eb="5">
      <t>カ</t>
    </rPh>
    <rPh sb="6" eb="7">
      <t>ゲン</t>
    </rPh>
    <rPh sb="8" eb="9">
      <t>ド</t>
    </rPh>
    <rPh sb="10" eb="11">
      <t>チョウ</t>
    </rPh>
    <rPh sb="12" eb="13">
      <t>カ</t>
    </rPh>
    <rPh sb="14" eb="15">
      <t>ガク</t>
    </rPh>
    <phoneticPr fontId="2"/>
  </si>
  <si>
    <t>医　　療　　分</t>
    <rPh sb="0" eb="1">
      <t>イ</t>
    </rPh>
    <rPh sb="3" eb="4">
      <t>リョウ</t>
    </rPh>
    <rPh sb="6" eb="7">
      <t>ブン</t>
    </rPh>
    <phoneticPr fontId="2"/>
  </si>
  <si>
    <t>介　　護　　分</t>
    <rPh sb="0" eb="1">
      <t>スケ</t>
    </rPh>
    <rPh sb="3" eb="4">
      <t>マモル</t>
    </rPh>
    <rPh sb="6" eb="7">
      <t>ブン</t>
    </rPh>
    <phoneticPr fontId="2"/>
  </si>
  <si>
    <t>後 期 支 援 分</t>
    <rPh sb="0" eb="1">
      <t>アト</t>
    </rPh>
    <rPh sb="2" eb="3">
      <t>キ</t>
    </rPh>
    <rPh sb="4" eb="5">
      <t>シ</t>
    </rPh>
    <rPh sb="6" eb="7">
      <t>エン</t>
    </rPh>
    <rPh sb="8" eb="9">
      <t>ブン</t>
    </rPh>
    <phoneticPr fontId="2"/>
  </si>
  <si>
    <t>軽減判定所得額</t>
    <rPh sb="0" eb="2">
      <t>ケイゲン</t>
    </rPh>
    <rPh sb="2" eb="4">
      <t>ハンテイ</t>
    </rPh>
    <rPh sb="4" eb="6">
      <t>ショトク</t>
    </rPh>
    <rPh sb="6" eb="7">
      <t>ガク</t>
    </rPh>
    <phoneticPr fontId="2"/>
  </si>
  <si>
    <t>世帯総所得額</t>
    <rPh sb="0" eb="2">
      <t>セタイ</t>
    </rPh>
    <rPh sb="2" eb="5">
      <t>ソウショトク</t>
    </rPh>
    <rPh sb="5" eb="6">
      <t>ガク</t>
    </rPh>
    <phoneticPr fontId="2"/>
  </si>
  <si>
    <t>介護該当者総所得額</t>
    <rPh sb="0" eb="5">
      <t>カイゴガイトウシャ</t>
    </rPh>
    <rPh sb="5" eb="8">
      <t>ソウショトク</t>
    </rPh>
    <rPh sb="8" eb="9">
      <t>ガク</t>
    </rPh>
    <phoneticPr fontId="2"/>
  </si>
  <si>
    <t>※ 軽減判定所得額とは世帯総所得額であり、このとき65歳以上の年金受給者の公的年金に係る雑所得については最大15万円を差し引いた額で算定します。
※ 賦課基準額とは各々の合計所得額から最大43万円を差し引いた額の合計です。</t>
    <rPh sb="2" eb="8">
      <t>ケイゲンハンテイショトク</t>
    </rPh>
    <rPh sb="8" eb="9">
      <t>ガク</t>
    </rPh>
    <rPh sb="11" eb="13">
      <t>セタイ</t>
    </rPh>
    <rPh sb="13" eb="16">
      <t>ソウショトク</t>
    </rPh>
    <rPh sb="16" eb="17">
      <t>ガク</t>
    </rPh>
    <rPh sb="27" eb="30">
      <t>サイイジョウ</t>
    </rPh>
    <rPh sb="31" eb="36">
      <t>ネンキンジュキュウシャ</t>
    </rPh>
    <rPh sb="37" eb="41">
      <t>コウテキネンキン</t>
    </rPh>
    <rPh sb="42" eb="43">
      <t>カカ</t>
    </rPh>
    <rPh sb="44" eb="47">
      <t>ザツショトク</t>
    </rPh>
    <rPh sb="52" eb="54">
      <t>サイダイ</t>
    </rPh>
    <rPh sb="56" eb="58">
      <t>マンエン</t>
    </rPh>
    <rPh sb="59" eb="60">
      <t>サ</t>
    </rPh>
    <rPh sb="61" eb="62">
      <t>ヒ</t>
    </rPh>
    <rPh sb="64" eb="65">
      <t>ガク</t>
    </rPh>
    <rPh sb="66" eb="68">
      <t>サンテイ</t>
    </rPh>
    <phoneticPr fontId="2"/>
  </si>
  <si>
    <t xml:space="preserve"> ）</t>
    <phoneticPr fontId="2"/>
  </si>
  <si>
    <t xml:space="preserve">➉ 月  割  軽  減  額 （  軽減対象月数： </t>
    <rPh sb="2" eb="3">
      <t>ガツ</t>
    </rPh>
    <rPh sb="5" eb="6">
      <t>ワリ</t>
    </rPh>
    <rPh sb="8" eb="9">
      <t>ケイ</t>
    </rPh>
    <rPh sb="11" eb="12">
      <t>ゲン</t>
    </rPh>
    <rPh sb="14" eb="15">
      <t>ガク</t>
    </rPh>
    <rPh sb="19" eb="23">
      <t>ケイゲンタイショウ</t>
    </rPh>
    <rPh sb="23" eb="24">
      <t>ツキ</t>
    </rPh>
    <rPh sb="24" eb="25">
      <t>スウ</t>
    </rPh>
    <phoneticPr fontId="2"/>
  </si>
  <si>
    <t>国民健康保険税年税額【試算結果】（ ⑨ ー ➉ ）</t>
    <rPh sb="0" eb="7">
      <t>コクミンケンコウホケンゼイ</t>
    </rPh>
    <rPh sb="7" eb="10">
      <t>ネンゼイガク</t>
    </rPh>
    <rPh sb="11" eb="15">
      <t>シサンケッカ</t>
    </rPh>
    <phoneticPr fontId="2"/>
  </si>
  <si>
    <t>⑨ 算定額【医療分（ ⑦ ー ⑧ ）＋後期支援分（ ⑦ ー ⑧ ）＋介護分（ ⑦ ー ⑧ ）】</t>
    <rPh sb="2" eb="5">
      <t>サンテイガク</t>
    </rPh>
    <rPh sb="6" eb="8">
      <t>イリョウ</t>
    </rPh>
    <rPh sb="8" eb="9">
      <t>ブン</t>
    </rPh>
    <rPh sb="19" eb="21">
      <t>コウキ</t>
    </rPh>
    <rPh sb="21" eb="23">
      <t>シエン</t>
    </rPh>
    <rPh sb="23" eb="24">
      <t>ブン</t>
    </rPh>
    <rPh sb="34" eb="36">
      <t>カイゴ</t>
    </rPh>
    <rPh sb="36" eb="37">
      <t>ブン</t>
    </rPh>
    <phoneticPr fontId="2"/>
  </si>
  <si>
    <t>⑥ 未  就  学  児  軽  減</t>
    <rPh sb="2" eb="3">
      <t>ミ</t>
    </rPh>
    <rPh sb="5" eb="6">
      <t>シュウ</t>
    </rPh>
    <rPh sb="8" eb="9">
      <t>ガク</t>
    </rPh>
    <rPh sb="11" eb="12">
      <t>ジ</t>
    </rPh>
    <rPh sb="14" eb="15">
      <t>ケイ</t>
    </rPh>
    <rPh sb="17" eb="18">
      <t>ゲン</t>
    </rPh>
    <phoneticPr fontId="2"/>
  </si>
  <si>
    <t>介護該当者数（擬制世帯主を除く）：</t>
    <phoneticPr fontId="2"/>
  </si>
  <si>
    <t>世帯主区分</t>
    <rPh sb="0" eb="5">
      <t>セタイヌシクブン</t>
    </rPh>
    <phoneticPr fontId="2"/>
  </si>
  <si>
    <t>１：普通世帯主</t>
    <phoneticPr fontId="2"/>
  </si>
  <si>
    <t>２：擬制世帯主</t>
    <phoneticPr fontId="2"/>
  </si>
  <si>
    <t>実際の入力内容</t>
    <rPh sb="0" eb="2">
      <t>ジッサイ</t>
    </rPh>
    <rPh sb="3" eb="5">
      <t>ニュウリョク</t>
    </rPh>
    <rPh sb="5" eb="7">
      <t>ナイヨウ</t>
    </rPh>
    <phoneticPr fontId="2"/>
  </si>
  <si>
    <t>年齢区分</t>
    <rPh sb="0" eb="2">
      <t>ネンレイ</t>
    </rPh>
    <rPh sb="2" eb="4">
      <t>クブン</t>
    </rPh>
    <phoneticPr fontId="2"/>
  </si>
  <si>
    <t>6歳未満</t>
    <rPh sb="1" eb="4">
      <t>サイミマン</t>
    </rPh>
    <phoneticPr fontId="2"/>
  </si>
  <si>
    <t>75歳以上</t>
    <rPh sb="2" eb="5">
      <t>サイイジョウ</t>
    </rPh>
    <phoneticPr fontId="2"/>
  </si>
  <si>
    <t>実際の年齢区分</t>
    <rPh sb="0" eb="2">
      <t>ジッサイ</t>
    </rPh>
    <rPh sb="3" eb="7">
      <t>ネンレイクブン</t>
    </rPh>
    <phoneticPr fontId="2"/>
  </si>
  <si>
    <t>番号</t>
    <rPh sb="0" eb="2">
      <t>バンゴウ</t>
    </rPh>
    <phoneticPr fontId="2"/>
  </si>
  <si>
    <t>番号</t>
    <rPh sb="0" eb="2">
      <t>バンゴウ</t>
    </rPh>
    <phoneticPr fontId="2"/>
  </si>
  <si>
    <t>① 自身が特別障がいに該当</t>
    <phoneticPr fontId="2"/>
  </si>
  <si>
    <t>② 同一生計配偶者が特別障がいに該当</t>
    <phoneticPr fontId="2"/>
  </si>
  <si>
    <t>③ 扶養親族が特別障がいに該当</t>
    <phoneticPr fontId="2"/>
  </si>
  <si>
    <t>④ 23歳未満の扶養親族がいる</t>
    <phoneticPr fontId="2"/>
  </si>
  <si>
    <t>リスト</t>
    <phoneticPr fontId="2"/>
  </si>
  <si>
    <t>加入月</t>
    <rPh sb="0" eb="3">
      <t>カニュウヅキ</t>
    </rPh>
    <phoneticPr fontId="2"/>
  </si>
  <si>
    <t>加入月数</t>
    <rPh sb="0" eb="4">
      <t>カニュウツキスウ</t>
    </rPh>
    <phoneticPr fontId="2"/>
  </si>
  <si>
    <t>和暦と年月</t>
    <rPh sb="0" eb="2">
      <t>ワレキ</t>
    </rPh>
    <rPh sb="3" eb="5">
      <t>ネンゲツ</t>
    </rPh>
    <phoneticPr fontId="2"/>
  </si>
  <si>
    <t>実際の入力内容</t>
    <rPh sb="0" eb="2">
      <t>ジッサイ</t>
    </rPh>
    <rPh sb="3" eb="7">
      <t>ニュウリョクナイヨウ</t>
    </rPh>
    <phoneticPr fontId="2"/>
  </si>
  <si>
    <t>4月</t>
    <rPh sb="1" eb="2">
      <t>ガツ</t>
    </rPh>
    <phoneticPr fontId="2"/>
  </si>
  <si>
    <t>世帯主が国民健康保険税に加入する場合は『１：普通世帯主』、加入しない場合は『２：擬制世帯主』を入力してください。</t>
    <rPh sb="0" eb="3">
      <t>セタイヌシ</t>
    </rPh>
    <rPh sb="4" eb="11">
      <t>コクミンケンコウホケンゼイ</t>
    </rPh>
    <rPh sb="12" eb="14">
      <t>カニュウ</t>
    </rPh>
    <rPh sb="16" eb="18">
      <t>バアイ</t>
    </rPh>
    <rPh sb="22" eb="27">
      <t>フツウセタイヌシ</t>
    </rPh>
    <rPh sb="29" eb="31">
      <t>カニュウ</t>
    </rPh>
    <rPh sb="34" eb="36">
      <t>バアイ</t>
    </rPh>
    <rPh sb="40" eb="45">
      <t>ギセイセタイヌシ</t>
    </rPh>
    <rPh sb="47" eb="49">
      <t>ニュウリョク</t>
    </rPh>
    <phoneticPr fontId="2"/>
  </si>
  <si>
    <t>5月</t>
    <phoneticPr fontId="2"/>
  </si>
  <si>
    <t>6月</t>
    <phoneticPr fontId="2"/>
  </si>
  <si>
    <t>7月</t>
    <phoneticPr fontId="2"/>
  </si>
  <si>
    <t>8月</t>
    <phoneticPr fontId="2"/>
  </si>
  <si>
    <t>9月</t>
    <phoneticPr fontId="2"/>
  </si>
  <si>
    <t>10月</t>
    <phoneticPr fontId="2"/>
  </si>
  <si>
    <t>11月</t>
    <phoneticPr fontId="2"/>
  </si>
  <si>
    <t>12月</t>
    <phoneticPr fontId="2"/>
  </si>
  <si>
    <t>1月</t>
    <phoneticPr fontId="2"/>
  </si>
  <si>
    <t>2月</t>
    <phoneticPr fontId="2"/>
  </si>
  <si>
    <t>3月</t>
    <phoneticPr fontId="2"/>
  </si>
  <si>
    <t>※ さかのぼりによる加入などの場合は実際の支払額と納期限が異なる場合がございます。</t>
    <rPh sb="10" eb="12">
      <t>カニュウ</t>
    </rPh>
    <rPh sb="15" eb="17">
      <t>バアイ</t>
    </rPh>
    <rPh sb="18" eb="20">
      <t>ジッサイ</t>
    </rPh>
    <rPh sb="21" eb="24">
      <t>シハライガク</t>
    </rPh>
    <rPh sb="25" eb="28">
      <t>ノウキゲン</t>
    </rPh>
    <rPh sb="29" eb="30">
      <t>コト</t>
    </rPh>
    <rPh sb="32" eb="34">
      <t>バアイ</t>
    </rPh>
    <phoneticPr fontId="2"/>
  </si>
  <si>
    <t>加入者数（擬主除く）</t>
    <rPh sb="0" eb="4">
      <t>カニュウシャスウ</t>
    </rPh>
    <rPh sb="5" eb="8">
      <t>ギヌシノゾ</t>
    </rPh>
    <phoneticPr fontId="2"/>
  </si>
  <si>
    <t>加入者数（擬主含む）</t>
    <rPh sb="0" eb="4">
      <t>カニュウシャスウ</t>
    </rPh>
    <rPh sb="5" eb="6">
      <t>ギ</t>
    </rPh>
    <rPh sb="6" eb="7">
      <t>ヌシ</t>
    </rPh>
    <rPh sb="7" eb="8">
      <t>フク</t>
    </rPh>
    <phoneticPr fontId="2"/>
  </si>
  <si>
    <t>給与等所得者数</t>
    <rPh sb="0" eb="2">
      <t>キュウヨ</t>
    </rPh>
    <rPh sb="2" eb="3">
      <t>トウ</t>
    </rPh>
    <rPh sb="3" eb="5">
      <t>ショトク</t>
    </rPh>
    <rPh sb="5" eb="6">
      <t>シャ</t>
    </rPh>
    <rPh sb="6" eb="7">
      <t>スウ</t>
    </rPh>
    <phoneticPr fontId="2"/>
  </si>
  <si>
    <t>未就学児数</t>
    <rPh sb="0" eb="5">
      <t>ミシュウガクジスウ</t>
    </rPh>
    <phoneticPr fontId="2"/>
  </si>
  <si>
    <t>介護該当者（擬主除く）</t>
    <rPh sb="0" eb="5">
      <t>カイゴガイトウシャ</t>
    </rPh>
    <rPh sb="6" eb="8">
      <t>ギヌシ</t>
    </rPh>
    <rPh sb="8" eb="9">
      <t>ノゾ</t>
    </rPh>
    <phoneticPr fontId="2"/>
  </si>
  <si>
    <t>給与収入</t>
    <rPh sb="0" eb="4">
      <t>キュウヨシュウニュウ</t>
    </rPh>
    <phoneticPr fontId="2"/>
  </si>
  <si>
    <t>給与所得</t>
    <rPh sb="0" eb="4">
      <t>キュウヨショトク</t>
    </rPh>
    <phoneticPr fontId="2"/>
  </si>
  <si>
    <t>調整控除区分</t>
    <rPh sb="0" eb="6">
      <t>チョウセイコウジョクブン</t>
    </rPh>
    <phoneticPr fontId="2"/>
  </si>
  <si>
    <t>実際の調整控除関係該当</t>
    <rPh sb="0" eb="2">
      <t>ジッサイ</t>
    </rPh>
    <rPh sb="3" eb="5">
      <t>チョウセイ</t>
    </rPh>
    <rPh sb="5" eb="7">
      <t>コウジョ</t>
    </rPh>
    <rPh sb="7" eb="9">
      <t>カンケイ</t>
    </rPh>
    <rPh sb="9" eb="11">
      <t>ガイトウ</t>
    </rPh>
    <phoneticPr fontId="2"/>
  </si>
  <si>
    <t>調整控除関係該当</t>
    <rPh sb="0" eb="2">
      <t>チョウセイ</t>
    </rPh>
    <rPh sb="2" eb="4">
      <t>コウジョ</t>
    </rPh>
    <rPh sb="4" eb="6">
      <t>カンケイ</t>
    </rPh>
    <rPh sb="6" eb="8">
      <t>ガイトウ</t>
    </rPh>
    <phoneticPr fontId="2"/>
  </si>
  <si>
    <t>年金収入</t>
    <rPh sb="0" eb="4">
      <t>ネンキンシュウニュウ</t>
    </rPh>
    <phoneticPr fontId="2"/>
  </si>
  <si>
    <t>年金雑所得</t>
    <rPh sb="0" eb="5">
      <t>ネンキンザツショトク</t>
    </rPh>
    <phoneticPr fontId="2"/>
  </si>
  <si>
    <t>その他の所得</t>
    <rPh sb="2" eb="3">
      <t>ホカ</t>
    </rPh>
    <rPh sb="4" eb="6">
      <t>ショトク</t>
    </rPh>
    <phoneticPr fontId="2"/>
  </si>
  <si>
    <t>年金以外所得合計</t>
    <rPh sb="0" eb="6">
      <t>ネンキンイガイショトク</t>
    </rPh>
    <rPh sb="6" eb="8">
      <t>ゴウケイ</t>
    </rPh>
    <phoneticPr fontId="2"/>
  </si>
  <si>
    <t>調整控除額</t>
    <rPh sb="0" eb="4">
      <t>チョウセイコウジョ</t>
    </rPh>
    <rPh sb="4" eb="5">
      <t>ガク</t>
    </rPh>
    <phoneticPr fontId="2"/>
  </si>
  <si>
    <t>合計所得額</t>
    <rPh sb="0" eb="4">
      <t>ゴウケイショトク</t>
    </rPh>
    <rPh sb="4" eb="5">
      <t>ガク</t>
    </rPh>
    <phoneticPr fontId="2"/>
  </si>
  <si>
    <t>軽減判定所得</t>
    <rPh sb="0" eb="6">
      <t>ケイゲンハンテイショトク</t>
    </rPh>
    <phoneticPr fontId="2"/>
  </si>
  <si>
    <t>介護分賦課基準額</t>
    <rPh sb="0" eb="2">
      <t>カイゴ</t>
    </rPh>
    <rPh sb="2" eb="3">
      <t>ブン</t>
    </rPh>
    <rPh sb="3" eb="8">
      <t>フカキジュンガク</t>
    </rPh>
    <phoneticPr fontId="2"/>
  </si>
  <si>
    <t>合計</t>
    <rPh sb="0" eb="2">
      <t>ゴウケイ</t>
    </rPh>
    <phoneticPr fontId="2"/>
  </si>
  <si>
    <t>医療分</t>
    <rPh sb="0" eb="3">
      <t>イリョウブン</t>
    </rPh>
    <phoneticPr fontId="2"/>
  </si>
  <si>
    <t>後期支援分</t>
    <rPh sb="0" eb="5">
      <t>コウキシエンブン</t>
    </rPh>
    <phoneticPr fontId="2"/>
  </si>
  <si>
    <t>介護分</t>
    <rPh sb="0" eb="3">
      <t>カイゴブン</t>
    </rPh>
    <phoneticPr fontId="2"/>
  </si>
  <si>
    <t>所得割</t>
    <rPh sb="0" eb="3">
      <t>ショトクワリ</t>
    </rPh>
    <phoneticPr fontId="2"/>
  </si>
  <si>
    <t>均等割</t>
    <rPh sb="0" eb="3">
      <t>キントウワリ</t>
    </rPh>
    <phoneticPr fontId="2"/>
  </si>
  <si>
    <t>平等割</t>
    <rPh sb="0" eb="3">
      <t>ビョウドウワリ</t>
    </rPh>
    <phoneticPr fontId="2"/>
  </si>
  <si>
    <t>賦課限度額</t>
    <rPh sb="0" eb="2">
      <t>フカ</t>
    </rPh>
    <rPh sb="2" eb="4">
      <t>ゲンド</t>
    </rPh>
    <rPh sb="4" eb="5">
      <t>ガク</t>
    </rPh>
    <phoneticPr fontId="2"/>
  </si>
  <si>
    <t>基礎控除額</t>
    <rPh sb="0" eb="5">
      <t>キソコウジョガク</t>
    </rPh>
    <phoneticPr fontId="2"/>
  </si>
  <si>
    <t>軽減判定</t>
    <rPh sb="0" eb="4">
      <t>ケイゲンハンテイ</t>
    </rPh>
    <phoneticPr fontId="2"/>
  </si>
  <si>
    <t>７割軽減該当所得</t>
    <rPh sb="1" eb="6">
      <t>ワリケイゲンガイトウ</t>
    </rPh>
    <rPh sb="6" eb="8">
      <t>ショトク</t>
    </rPh>
    <phoneticPr fontId="2"/>
  </si>
  <si>
    <t>５割軽減該当所得</t>
    <rPh sb="1" eb="6">
      <t>ワリケイゲンガイトウ</t>
    </rPh>
    <rPh sb="6" eb="8">
      <t>ショトク</t>
    </rPh>
    <phoneticPr fontId="2"/>
  </si>
  <si>
    <t>２割軽減該当所得</t>
    <rPh sb="1" eb="6">
      <t>ワリケイゲンガイトウ</t>
    </rPh>
    <rPh sb="6" eb="8">
      <t>ショトク</t>
    </rPh>
    <phoneticPr fontId="2"/>
  </si>
  <si>
    <t>軽減判定結果</t>
    <rPh sb="0" eb="4">
      <t>ケイゲンハンテイ</t>
    </rPh>
    <rPh sb="4" eb="6">
      <t>ケッカ</t>
    </rPh>
    <phoneticPr fontId="2"/>
  </si>
  <si>
    <t>軽減倍率</t>
    <rPh sb="0" eb="4">
      <t>ケイゲンバイリツ</t>
    </rPh>
    <phoneticPr fontId="2"/>
  </si>
  <si>
    <t>エラーチェック①</t>
    <phoneticPr fontId="2"/>
  </si>
  <si>
    <t>エラーチェック②</t>
    <phoneticPr fontId="2"/>
  </si>
  <si>
    <t>エラーチェック③</t>
    <phoneticPr fontId="2"/>
  </si>
  <si>
    <t>エラーチェック④</t>
    <phoneticPr fontId="2"/>
  </si>
  <si>
    <t>人</t>
    <rPh sb="0" eb="1">
      <t>ニン</t>
    </rPh>
    <phoneticPr fontId="2"/>
  </si>
  <si>
    <t>円</t>
    <rPh sb="0" eb="1">
      <t>エン</t>
    </rPh>
    <phoneticPr fontId="2"/>
  </si>
  <si>
    <t>介護分合計所得額</t>
    <rPh sb="0" eb="2">
      <t>カイゴ</t>
    </rPh>
    <rPh sb="2" eb="3">
      <t>ブン</t>
    </rPh>
    <rPh sb="3" eb="5">
      <t>ゴウケイ</t>
    </rPh>
    <rPh sb="5" eb="7">
      <t>ショトク</t>
    </rPh>
    <rPh sb="7" eb="8">
      <t>ガク</t>
    </rPh>
    <phoneticPr fontId="2"/>
  </si>
  <si>
    <t>エラーチェック結果</t>
    <rPh sb="7" eb="9">
      <t>ケッカ</t>
    </rPh>
    <phoneticPr fontId="2"/>
  </si>
  <si>
    <t>医療分</t>
    <rPh sb="0" eb="3">
      <t>イリョウブン</t>
    </rPh>
    <phoneticPr fontId="2"/>
  </si>
  <si>
    <t>後期支援分</t>
    <rPh sb="0" eb="5">
      <t>コウキシエンブン</t>
    </rPh>
    <phoneticPr fontId="2"/>
  </si>
  <si>
    <t>介護分</t>
    <rPh sb="0" eb="3">
      <t>カイゴブン</t>
    </rPh>
    <phoneticPr fontId="2"/>
  </si>
  <si>
    <t>所得割</t>
    <rPh sb="0" eb="3">
      <t>ショトクワリ</t>
    </rPh>
    <phoneticPr fontId="2"/>
  </si>
  <si>
    <t>均等割</t>
    <rPh sb="0" eb="3">
      <t>キントウワリ</t>
    </rPh>
    <phoneticPr fontId="2"/>
  </si>
  <si>
    <t>平等割</t>
    <rPh sb="0" eb="3">
      <t>ビョウドウワリ</t>
    </rPh>
    <phoneticPr fontId="2"/>
  </si>
  <si>
    <t>合計</t>
    <rPh sb="0" eb="2">
      <t>ゴウケイ</t>
    </rPh>
    <phoneticPr fontId="2"/>
  </si>
  <si>
    <t>軽減判定軽減額</t>
    <rPh sb="0" eb="7">
      <t>ケイゲンハンテイケイゲンガク</t>
    </rPh>
    <phoneticPr fontId="2"/>
  </si>
  <si>
    <t>未就学児軽減</t>
    <rPh sb="0" eb="4">
      <t>ミシュウガクジ</t>
    </rPh>
    <rPh sb="4" eb="6">
      <t>ケイゲン</t>
    </rPh>
    <phoneticPr fontId="2"/>
  </si>
  <si>
    <t>算定額</t>
    <rPh sb="0" eb="3">
      <t>サンテイガク</t>
    </rPh>
    <phoneticPr fontId="2"/>
  </si>
  <si>
    <t>限度超過額</t>
    <rPh sb="0" eb="5">
      <t>ゲンドチョウカガク</t>
    </rPh>
    <phoneticPr fontId="2"/>
  </si>
  <si>
    <t>算出額</t>
    <rPh sb="0" eb="2">
      <t>サンシュツ</t>
    </rPh>
    <rPh sb="2" eb="3">
      <t>ガク</t>
    </rPh>
    <phoneticPr fontId="2"/>
  </si>
  <si>
    <t>月割軽減</t>
    <rPh sb="0" eb="4">
      <t>ツキワリケイゲン</t>
    </rPh>
    <phoneticPr fontId="2"/>
  </si>
  <si>
    <t>年税額</t>
    <rPh sb="0" eb="3">
      <t>ネンゼイガク</t>
    </rPh>
    <phoneticPr fontId="2"/>
  </si>
  <si>
    <t>※ ここで出力されている年税額はあくまで試算結果であり、実際の課税額とは異なる場合がございます。
※ ⑨と年税額に表示される額は100円未満の値を切り捨てた額になります。</t>
    <rPh sb="5" eb="7">
      <t>シュツリョク</t>
    </rPh>
    <rPh sb="12" eb="15">
      <t>ネンゼイガク</t>
    </rPh>
    <rPh sb="20" eb="24">
      <t>シサンケッカ</t>
    </rPh>
    <rPh sb="28" eb="30">
      <t>ジッサイ</t>
    </rPh>
    <rPh sb="31" eb="34">
      <t>カゼイガク</t>
    </rPh>
    <rPh sb="36" eb="37">
      <t>コト</t>
    </rPh>
    <rPh sb="39" eb="41">
      <t>バアイ</t>
    </rPh>
    <rPh sb="53" eb="56">
      <t>ネンゼイガク</t>
    </rPh>
    <rPh sb="57" eb="59">
      <t>ヒョウジ</t>
    </rPh>
    <rPh sb="62" eb="63">
      <t>ガク</t>
    </rPh>
    <rPh sb="71" eb="72">
      <t>アタイ</t>
    </rPh>
    <rPh sb="78" eb="79">
      <t>ガク</t>
    </rPh>
    <phoneticPr fontId="2"/>
  </si>
  <si>
    <t>納期</t>
    <rPh sb="0" eb="2">
      <t>ノウキ</t>
    </rPh>
    <phoneticPr fontId="2"/>
  </si>
  <si>
    <t>納期限</t>
    <rPh sb="0" eb="3">
      <t>ノウキゲン</t>
    </rPh>
    <phoneticPr fontId="2"/>
  </si>
  <si>
    <t>納付額</t>
    <rPh sb="0" eb="3">
      <t>ノウフガク</t>
    </rPh>
    <phoneticPr fontId="2"/>
  </si>
  <si>
    <t>納期限等</t>
    <rPh sb="0" eb="4">
      <t>ノウキゲントウ</t>
    </rPh>
    <phoneticPr fontId="2"/>
  </si>
  <si>
    <t>1期</t>
    <rPh sb="1" eb="2">
      <t>キ</t>
    </rPh>
    <phoneticPr fontId="2"/>
  </si>
  <si>
    <t>2期</t>
    <rPh sb="1" eb="2">
      <t>キ</t>
    </rPh>
    <phoneticPr fontId="2"/>
  </si>
  <si>
    <t>3期</t>
    <rPh sb="1" eb="2">
      <t>キ</t>
    </rPh>
    <phoneticPr fontId="2"/>
  </si>
  <si>
    <t>4期</t>
    <rPh sb="1" eb="2">
      <t>キ</t>
    </rPh>
    <phoneticPr fontId="2"/>
  </si>
  <si>
    <t>5期</t>
    <rPh sb="1" eb="2">
      <t>キ</t>
    </rPh>
    <phoneticPr fontId="2"/>
  </si>
  <si>
    <t>6期</t>
    <rPh sb="1" eb="2">
      <t>キ</t>
    </rPh>
    <phoneticPr fontId="2"/>
  </si>
  <si>
    <t>7期</t>
    <rPh sb="1" eb="2">
      <t>キ</t>
    </rPh>
    <phoneticPr fontId="2"/>
  </si>
  <si>
    <t>8期</t>
    <rPh sb="1" eb="2">
      <t>キ</t>
    </rPh>
    <phoneticPr fontId="2"/>
  </si>
  <si>
    <t>9期</t>
    <rPh sb="1" eb="2">
      <t>キ</t>
    </rPh>
    <phoneticPr fontId="2"/>
  </si>
  <si>
    <t>過随</t>
    <rPh sb="0" eb="2">
      <t>カズイ</t>
    </rPh>
    <phoneticPr fontId="2"/>
  </si>
  <si>
    <t>年税額</t>
    <rPh sb="0" eb="3">
      <t>ネンゼイガク</t>
    </rPh>
    <phoneticPr fontId="2"/>
  </si>
  <si>
    <t>エラー内容</t>
    <rPh sb="3" eb="5">
      <t>ナイヨウ</t>
    </rPh>
    <phoneticPr fontId="2"/>
  </si>
  <si>
    <t>6歳以上 40歳未満</t>
    <rPh sb="1" eb="4">
      <t>サイイジョウ</t>
    </rPh>
    <rPh sb="7" eb="10">
      <t>サイミマン</t>
    </rPh>
    <phoneticPr fontId="2"/>
  </si>
  <si>
    <t>40歳以上 65歳未満</t>
    <rPh sb="2" eb="5">
      <t>サイイジョウ</t>
    </rPh>
    <rPh sb="8" eb="11">
      <t>サイミマン</t>
    </rPh>
    <phoneticPr fontId="2"/>
  </si>
  <si>
    <t>65歳以上 75歳未満</t>
    <rPh sb="2" eb="5">
      <t>サイイジョウ</t>
    </rPh>
    <rPh sb="8" eb="11">
      <t>サイミマン</t>
    </rPh>
    <phoneticPr fontId="2"/>
  </si>
  <si>
    <t>エラーチェック⑤</t>
    <phoneticPr fontId="2"/>
  </si>
  <si>
    <t>給与収入額が850万円を超えており、以下の項目のいずれかに該当する場合は入力してください。</t>
    <rPh sb="0" eb="4">
      <t>キュウヨシュウニュウ</t>
    </rPh>
    <rPh sb="4" eb="5">
      <t>ガク</t>
    </rPh>
    <rPh sb="9" eb="11">
      <t>マンエン</t>
    </rPh>
    <rPh sb="12" eb="13">
      <t>コ</t>
    </rPh>
    <rPh sb="18" eb="20">
      <t>イカ</t>
    </rPh>
    <rPh sb="21" eb="23">
      <t>コウモク</t>
    </rPh>
    <rPh sb="29" eb="31">
      <t>ガイトウ</t>
    </rPh>
    <rPh sb="33" eb="35">
      <t>バアイ</t>
    </rPh>
    <rPh sb="36" eb="38">
      <t>ニュウリョク</t>
    </rPh>
    <phoneticPr fontId="2"/>
  </si>
  <si>
    <t>令和5年度国民健康保険税税率等</t>
    <rPh sb="0" eb="2">
      <t>レイワ</t>
    </rPh>
    <rPh sb="3" eb="5">
      <t>ネンド</t>
    </rPh>
    <rPh sb="5" eb="12">
      <t>コクミンケンコウホケンゼイ</t>
    </rPh>
    <rPh sb="12" eb="14">
      <t>ゼイリツ</t>
    </rPh>
    <rPh sb="14" eb="15">
      <t>トウ</t>
    </rPh>
    <phoneticPr fontId="2"/>
  </si>
  <si>
    <t>※ 令和6年4月から令和7年3月までの1年間、加入する場合は入力しなくても試算可能です。
※ 世帯内で国民健康保険の加入月が違う方がいる場合は試算できません。</t>
    <rPh sb="2" eb="4">
      <t>レイワ</t>
    </rPh>
    <rPh sb="5" eb="6">
      <t>ネン</t>
    </rPh>
    <rPh sb="7" eb="8">
      <t>ガツ</t>
    </rPh>
    <rPh sb="10" eb="12">
      <t>レイワ</t>
    </rPh>
    <rPh sb="13" eb="14">
      <t>ネン</t>
    </rPh>
    <rPh sb="15" eb="16">
      <t>ガツ</t>
    </rPh>
    <rPh sb="20" eb="22">
      <t>ネンカン</t>
    </rPh>
    <rPh sb="23" eb="25">
      <t>カニュウ</t>
    </rPh>
    <rPh sb="27" eb="29">
      <t>バアイ</t>
    </rPh>
    <rPh sb="30" eb="32">
      <t>ニュウリョク</t>
    </rPh>
    <rPh sb="37" eb="39">
      <t>シサン</t>
    </rPh>
    <rPh sb="39" eb="41">
      <t>カノウ</t>
    </rPh>
    <rPh sb="47" eb="50">
      <t>セタイナイ</t>
    </rPh>
    <rPh sb="51" eb="57">
      <t>コクミンケンコウホケン</t>
    </rPh>
    <rPh sb="58" eb="61">
      <t>カニュウヅキ</t>
    </rPh>
    <rPh sb="62" eb="63">
      <t>チガ</t>
    </rPh>
    <rPh sb="64" eb="65">
      <t>カタ</t>
    </rPh>
    <rPh sb="68" eb="70">
      <t>バアイ</t>
    </rPh>
    <rPh sb="71" eb="73">
      <t>シサン</t>
    </rPh>
    <phoneticPr fontId="2"/>
  </si>
  <si>
    <t>令和６年度 国民健康保険税 各期別支払予定額及び納付期限</t>
    <rPh sb="0" eb="2">
      <t>レイワ</t>
    </rPh>
    <rPh sb="3" eb="5">
      <t>ネンド</t>
    </rPh>
    <rPh sb="6" eb="13">
      <t>コクミンケンコウホケンゼイ</t>
    </rPh>
    <rPh sb="14" eb="16">
      <t>カクキ</t>
    </rPh>
    <rPh sb="16" eb="17">
      <t>ベツ</t>
    </rPh>
    <rPh sb="17" eb="19">
      <t>シハライ</t>
    </rPh>
    <rPh sb="19" eb="21">
      <t>ヨテイ</t>
    </rPh>
    <rPh sb="21" eb="22">
      <t>ガク</t>
    </rPh>
    <rPh sb="22" eb="23">
      <t>オヨ</t>
    </rPh>
    <rPh sb="24" eb="26">
      <t>ノウフ</t>
    </rPh>
    <rPh sb="26" eb="28">
      <t>キゲン</t>
    </rPh>
    <phoneticPr fontId="2"/>
  </si>
  <si>
    <t>令和６年度 淡路市国民健康保険税 試算シート</t>
    <rPh sb="0" eb="2">
      <t>レイワ</t>
    </rPh>
    <rPh sb="3" eb="5">
      <t>ネンド</t>
    </rPh>
    <rPh sb="6" eb="9">
      <t>アワジシ</t>
    </rPh>
    <rPh sb="9" eb="16">
      <t>コクミンケンコウホケンゼイ</t>
    </rPh>
    <rPh sb="17" eb="19">
      <t>シサン</t>
    </rPh>
    <phoneticPr fontId="2"/>
  </si>
  <si>
    <t>令和６年度 国民健康保険税 【試算結果】</t>
    <rPh sb="0" eb="2">
      <t>レイワ</t>
    </rPh>
    <rPh sb="3" eb="5">
      <t>ネンド</t>
    </rPh>
    <rPh sb="6" eb="13">
      <t>コクミンケンコウホケンゼイ</t>
    </rPh>
    <rPh sb="15" eb="19">
      <t>シサンケッカ</t>
    </rPh>
    <phoneticPr fontId="2"/>
  </si>
  <si>
    <t>令和6年4月</t>
    <rPh sb="0" eb="2">
      <t>レイワ</t>
    </rPh>
    <rPh sb="3" eb="4">
      <t>ネン</t>
    </rPh>
    <rPh sb="5" eb="6">
      <t>ガツ</t>
    </rPh>
    <phoneticPr fontId="2"/>
  </si>
  <si>
    <t>令和6年5月</t>
    <rPh sb="0" eb="2">
      <t>レイワ</t>
    </rPh>
    <rPh sb="3" eb="4">
      <t>ネン</t>
    </rPh>
    <rPh sb="5" eb="6">
      <t>ガツ</t>
    </rPh>
    <phoneticPr fontId="2"/>
  </si>
  <si>
    <t>令和6年6月</t>
    <rPh sb="0" eb="2">
      <t>レイワ</t>
    </rPh>
    <rPh sb="3" eb="4">
      <t>ネン</t>
    </rPh>
    <rPh sb="5" eb="6">
      <t>ガツ</t>
    </rPh>
    <phoneticPr fontId="2"/>
  </si>
  <si>
    <t>令和6年7月</t>
    <rPh sb="0" eb="2">
      <t>レイワ</t>
    </rPh>
    <rPh sb="3" eb="4">
      <t>ネン</t>
    </rPh>
    <rPh sb="5" eb="6">
      <t>ガツ</t>
    </rPh>
    <phoneticPr fontId="2"/>
  </si>
  <si>
    <t>令和6年8月</t>
    <rPh sb="0" eb="2">
      <t>レイワ</t>
    </rPh>
    <rPh sb="3" eb="4">
      <t>ネン</t>
    </rPh>
    <rPh sb="5" eb="6">
      <t>ガツ</t>
    </rPh>
    <phoneticPr fontId="2"/>
  </si>
  <si>
    <t>令和6年9月</t>
    <rPh sb="0" eb="2">
      <t>レイワ</t>
    </rPh>
    <rPh sb="3" eb="4">
      <t>ネン</t>
    </rPh>
    <rPh sb="5" eb="6">
      <t>ガツ</t>
    </rPh>
    <phoneticPr fontId="2"/>
  </si>
  <si>
    <t>令和6年10月</t>
    <rPh sb="0" eb="2">
      <t>レイワ</t>
    </rPh>
    <rPh sb="3" eb="4">
      <t>ネン</t>
    </rPh>
    <rPh sb="6" eb="7">
      <t>ガツ</t>
    </rPh>
    <phoneticPr fontId="2"/>
  </si>
  <si>
    <t>令和6年11月</t>
    <rPh sb="0" eb="2">
      <t>レイワ</t>
    </rPh>
    <rPh sb="3" eb="4">
      <t>ネン</t>
    </rPh>
    <rPh sb="6" eb="7">
      <t>ガツ</t>
    </rPh>
    <phoneticPr fontId="2"/>
  </si>
  <si>
    <t>令和6年12月</t>
    <rPh sb="0" eb="2">
      <t>レイワ</t>
    </rPh>
    <rPh sb="3" eb="4">
      <t>ネン</t>
    </rPh>
    <rPh sb="6" eb="7">
      <t>ガツ</t>
    </rPh>
    <phoneticPr fontId="2"/>
  </si>
  <si>
    <t>令和7年1月</t>
    <rPh sb="0" eb="2">
      <t>レイワ</t>
    </rPh>
    <rPh sb="3" eb="4">
      <t>ネン</t>
    </rPh>
    <rPh sb="5" eb="6">
      <t>ガツ</t>
    </rPh>
    <phoneticPr fontId="2"/>
  </si>
  <si>
    <t>令和7年2月</t>
    <rPh sb="0" eb="2">
      <t>レイワ</t>
    </rPh>
    <rPh sb="3" eb="4">
      <t>ネン</t>
    </rPh>
    <rPh sb="5" eb="6">
      <t>ガツ</t>
    </rPh>
    <phoneticPr fontId="2"/>
  </si>
  <si>
    <t>令和7年3月</t>
    <rPh sb="0" eb="2">
      <t>レイワ</t>
    </rPh>
    <rPh sb="3" eb="4">
      <t>ネン</t>
    </rPh>
    <rPh sb="5" eb="6">
      <t>ガツ</t>
    </rPh>
    <phoneticPr fontId="2"/>
  </si>
  <si>
    <t>世帯主と国民健康保険に加入する世帯員の年齢区分と令和５年中の収入・所得に関する情報を入力してください。</t>
    <rPh sb="0" eb="3">
      <t>セタイヌシ</t>
    </rPh>
    <rPh sb="4" eb="10">
      <t>コクミンケンコウホケン</t>
    </rPh>
    <rPh sb="11" eb="13">
      <t>カニュウ</t>
    </rPh>
    <rPh sb="15" eb="18">
      <t>セタイイン</t>
    </rPh>
    <rPh sb="19" eb="23">
      <t>ネンレイクブン</t>
    </rPh>
    <rPh sb="24" eb="26">
      <t>レイワ</t>
    </rPh>
    <rPh sb="27" eb="29">
      <t>ネンチュウ</t>
    </rPh>
    <rPh sb="30" eb="32">
      <t>シュウニュウ</t>
    </rPh>
    <rPh sb="33" eb="35">
      <t>ショトク</t>
    </rPh>
    <rPh sb="36" eb="37">
      <t>カン</t>
    </rPh>
    <rPh sb="39" eb="41">
      <t>ジョウホウ</t>
    </rPh>
    <rPh sb="42" eb="44">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</si>
</sst>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月&quot;"/>
    <numFmt numFmtId="177" formatCode="#&quot;か&quot;&quot;月&quot;"/>
    <numFmt numFmtId="178" formatCode="0.0000"/>
  </numFmts>
  <fonts count="1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b/>
      <sz val="16"/>
      <color theme="1"/>
      <name val="游ゴシック"/>
      <family val="3"/>
      <charset val="128"/>
      <scheme val="minor"/>
    </font>
    <font>
      <b/>
      <sz val="10"/>
      <color theme="1"/>
      <name val="游ゴシック"/>
      <family val="3"/>
      <charset val="128"/>
      <scheme val="minor"/>
    </font>
    <font>
      <b/>
      <sz val="18"/>
      <color theme="1"/>
      <name val="游ゴシック"/>
      <family val="3"/>
      <charset val="128"/>
      <scheme val="minor"/>
    </font>
    <font>
      <sz val="10"/>
      <color theme="1"/>
      <name val="游ゴシック"/>
      <family val="3"/>
      <charset val="128"/>
      <scheme val="minor"/>
    </font>
    <font>
      <b/>
      <sz val="9"/>
      <color theme="1"/>
      <name val="游ゴシック"/>
      <family val="3"/>
      <charset val="128"/>
      <scheme val="minor"/>
    </font>
    <font>
      <b/>
      <sz val="16"/>
      <color rgb="FFFF0000"/>
      <name val="游ゴシック"/>
      <family val="3"/>
      <charset val="128"/>
      <scheme val="minor"/>
    </font>
    <font>
      <sz val="11"/>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0" tint="-4.9989318521683403E-2"/>
        <bgColor indexed="64"/>
      </patternFill>
    </fill>
  </fills>
  <borders count="77">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bottom/>
      <diagonal/>
    </border>
    <border>
      <left/>
      <right style="double">
        <color auto="1"/>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auto="1"/>
      </right>
      <top/>
      <bottom style="thin">
        <color auto="1"/>
      </bottom>
      <diagonal/>
    </border>
    <border>
      <left style="double">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style="double">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style="thin">
        <color auto="1"/>
      </left>
      <right/>
      <top style="double">
        <color auto="1"/>
      </top>
      <bottom/>
      <diagonal/>
    </border>
    <border>
      <left style="thin">
        <color auto="1"/>
      </left>
      <right/>
      <top/>
      <bottom style="double">
        <color auto="1"/>
      </bottom>
      <diagonal/>
    </border>
    <border>
      <left/>
      <right style="thin">
        <color auto="1"/>
      </right>
      <top style="double">
        <color auto="1"/>
      </top>
      <bottom/>
      <diagonal/>
    </border>
    <border>
      <left/>
      <right style="thin">
        <color auto="1"/>
      </right>
      <top/>
      <bottom style="double">
        <color auto="1"/>
      </bottom>
      <diagonal/>
    </border>
    <border>
      <left/>
      <right/>
      <top style="thin">
        <color auto="1"/>
      </top>
      <bottom/>
      <diagonal/>
    </border>
    <border>
      <left style="thin">
        <color auto="1"/>
      </left>
      <right style="thin">
        <color auto="1"/>
      </right>
      <top style="double">
        <color auto="1"/>
      </top>
      <bottom style="double">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double">
        <color auto="1"/>
      </right>
      <top style="thin">
        <color auto="1"/>
      </top>
      <bottom/>
      <diagonal/>
    </border>
    <border>
      <left style="double">
        <color auto="1"/>
      </left>
      <right/>
      <top/>
      <bottom style="thin">
        <color auto="1"/>
      </bottom>
      <diagonal/>
    </border>
    <border>
      <left/>
      <right style="double">
        <color auto="1"/>
      </right>
      <top/>
      <bottom style="thin">
        <color auto="1"/>
      </bottom>
      <diagonal/>
    </border>
    <border>
      <left/>
      <right style="thin">
        <color auto="1"/>
      </right>
      <top style="double">
        <color auto="1"/>
      </top>
      <bottom style="double">
        <color indexed="64"/>
      </bottom>
      <diagonal/>
    </border>
    <border>
      <left/>
      <right style="thin">
        <color auto="1"/>
      </right>
      <top style="thin">
        <color auto="1"/>
      </top>
      <bottom style="double">
        <color indexed="64"/>
      </bottom>
      <diagonal/>
    </border>
    <border>
      <left/>
      <right style="double">
        <color auto="1"/>
      </right>
      <top style="thin">
        <color auto="1"/>
      </top>
      <bottom style="double">
        <color indexed="64"/>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double">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style="thin">
        <color auto="1"/>
      </left>
      <right/>
      <top style="double">
        <color auto="1"/>
      </top>
      <bottom style="thin">
        <color auto="1"/>
      </bottom>
      <diagonal/>
    </border>
    <border>
      <left/>
      <right style="double">
        <color auto="1"/>
      </right>
      <top style="double">
        <color auto="1"/>
      </top>
      <bottom style="thin">
        <color auto="1"/>
      </bottom>
      <diagonal/>
    </border>
    <border>
      <left style="thin">
        <color auto="1"/>
      </left>
      <right/>
      <top style="thin">
        <color auto="1"/>
      </top>
      <bottom style="thin">
        <color auto="1"/>
      </bottom>
      <diagonal/>
    </border>
    <border>
      <left/>
      <right style="double">
        <color auto="1"/>
      </right>
      <top style="thin">
        <color auto="1"/>
      </top>
      <bottom style="thin">
        <color auto="1"/>
      </bottom>
      <diagonal/>
    </border>
    <border>
      <left style="thin">
        <color auto="1"/>
      </left>
      <right/>
      <top style="thin">
        <color auto="1"/>
      </top>
      <bottom style="double">
        <color auto="1"/>
      </bottom>
      <diagonal/>
    </border>
    <border>
      <left/>
      <right style="dotted">
        <color auto="1"/>
      </right>
      <top/>
      <bottom/>
      <diagonal/>
    </border>
    <border>
      <left style="thin">
        <color auto="1"/>
      </left>
      <right/>
      <top style="double">
        <color auto="1"/>
      </top>
      <bottom style="double">
        <color auto="1"/>
      </bottom>
      <diagonal/>
    </border>
    <border>
      <left style="dotted">
        <color auto="1"/>
      </left>
      <right/>
      <top/>
      <bottom/>
      <diagonal/>
    </border>
    <border diagonalDown="1">
      <left style="thin">
        <color auto="1"/>
      </left>
      <right style="thin">
        <color auto="1"/>
      </right>
      <top style="thin">
        <color auto="1"/>
      </top>
      <bottom style="double">
        <color auto="1"/>
      </bottom>
      <diagonal style="thin">
        <color auto="1"/>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double">
        <color auto="1"/>
      </right>
      <top style="thin">
        <color auto="1"/>
      </top>
      <bottom/>
      <diagonal style="thin">
        <color auto="1"/>
      </diagonal>
    </border>
    <border diagonalDown="1">
      <left style="thin">
        <color auto="1"/>
      </left>
      <right/>
      <top/>
      <bottom style="double">
        <color auto="1"/>
      </bottom>
      <diagonal style="thin">
        <color auto="1"/>
      </diagonal>
    </border>
    <border diagonalDown="1">
      <left/>
      <right/>
      <top/>
      <bottom style="double">
        <color auto="1"/>
      </bottom>
      <diagonal style="thin">
        <color auto="1"/>
      </diagonal>
    </border>
    <border diagonalDown="1">
      <left/>
      <right style="double">
        <color auto="1"/>
      </right>
      <top/>
      <bottom style="double">
        <color auto="1"/>
      </bottom>
      <diagonal style="thin">
        <color auto="1"/>
      </diagonal>
    </border>
    <border diagonalDown="1">
      <left style="double">
        <color auto="1"/>
      </left>
      <right/>
      <top style="double">
        <color auto="1"/>
      </top>
      <bottom style="thin">
        <color auto="1"/>
      </bottom>
      <diagonal style="thin">
        <color auto="1"/>
      </diagonal>
    </border>
    <border diagonalDown="1">
      <left/>
      <right/>
      <top style="double">
        <color auto="1"/>
      </top>
      <bottom style="thin">
        <color auto="1"/>
      </bottom>
      <diagonal style="thin">
        <color auto="1"/>
      </diagonal>
    </border>
    <border diagonalDown="1">
      <left/>
      <right style="thin">
        <color auto="1"/>
      </right>
      <top style="double">
        <color auto="1"/>
      </top>
      <bottom style="thin">
        <color auto="1"/>
      </bottom>
      <diagonal style="thin">
        <color auto="1"/>
      </diagonal>
    </border>
    <border diagonalDown="1">
      <left style="double">
        <color auto="1"/>
      </left>
      <right/>
      <top style="thin">
        <color auto="1"/>
      </top>
      <bottom style="double">
        <color indexed="64"/>
      </bottom>
      <diagonal style="thin">
        <color auto="1"/>
      </diagonal>
    </border>
    <border diagonalDown="1">
      <left/>
      <right/>
      <top style="thin">
        <color auto="1"/>
      </top>
      <bottom style="double">
        <color indexed="64"/>
      </bottom>
      <diagonal style="thin">
        <color auto="1"/>
      </diagonal>
    </border>
    <border diagonalDown="1">
      <left/>
      <right style="thin">
        <color auto="1"/>
      </right>
      <top style="thin">
        <color auto="1"/>
      </top>
      <bottom style="double">
        <color indexed="64"/>
      </bottom>
      <diagonal style="thin">
        <color auto="1"/>
      </diagonal>
    </border>
    <border>
      <left style="dotted">
        <color auto="1"/>
      </left>
      <right style="dotted">
        <color auto="1"/>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45">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0" xfId="0" applyFill="1">
      <alignment vertical="center"/>
    </xf>
    <xf numFmtId="0" fontId="0" fillId="0" borderId="0" xfId="0" applyFill="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7" fillId="0" borderId="0" xfId="0" applyFont="1"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0" xfId="0" applyBorder="1">
      <alignment vertical="center"/>
    </xf>
    <xf numFmtId="0" fontId="0" fillId="0" borderId="25" xfId="0" applyFill="1" applyBorder="1" applyAlignment="1">
      <alignment horizontal="center" vertical="center"/>
    </xf>
    <xf numFmtId="0" fontId="0" fillId="0" borderId="38" xfId="0" applyBorder="1" applyAlignment="1">
      <alignment horizontal="center" vertical="center"/>
    </xf>
    <xf numFmtId="0" fontId="0" fillId="0" borderId="32" xfId="0" applyBorder="1" applyAlignment="1">
      <alignment horizontal="center" vertical="center"/>
    </xf>
    <xf numFmtId="0" fontId="0" fillId="0" borderId="32"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left" vertical="center" indent="1"/>
    </xf>
    <xf numFmtId="0" fontId="0" fillId="0" borderId="19" xfId="0" applyBorder="1" applyAlignment="1">
      <alignment horizontal="left" vertical="center" indent="1"/>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57" xfId="0" applyBorder="1" applyAlignment="1">
      <alignment horizontal="center" vertical="center"/>
    </xf>
    <xf numFmtId="0" fontId="0" fillId="0" borderId="13" xfId="0" applyBorder="1" applyAlignment="1">
      <alignment horizontal="right" vertical="center"/>
    </xf>
    <xf numFmtId="0" fontId="0" fillId="0" borderId="13" xfId="0" applyNumberFormat="1" applyBorder="1" applyAlignment="1">
      <alignment horizontal="right" vertical="center"/>
    </xf>
    <xf numFmtId="177" fontId="0" fillId="0" borderId="13" xfId="0" applyNumberFormat="1" applyBorder="1" applyAlignment="1">
      <alignment horizontal="right" vertical="center"/>
    </xf>
    <xf numFmtId="0" fontId="0" fillId="0" borderId="16" xfId="0" applyNumberFormat="1" applyBorder="1" applyAlignment="1">
      <alignment horizontal="right" vertical="center"/>
    </xf>
    <xf numFmtId="177" fontId="0" fillId="0" borderId="16" xfId="0" applyNumberFormat="1" applyBorder="1" applyAlignment="1">
      <alignment horizontal="right" vertical="center"/>
    </xf>
    <xf numFmtId="177" fontId="0" fillId="0" borderId="19" xfId="0" applyNumberFormat="1" applyBorder="1">
      <alignment vertical="center"/>
    </xf>
    <xf numFmtId="177" fontId="0" fillId="0" borderId="19" xfId="0" applyNumberFormat="1" applyBorder="1" applyAlignment="1">
      <alignment horizontal="right" vertical="center"/>
    </xf>
    <xf numFmtId="0" fontId="0" fillId="0" borderId="19" xfId="0" applyNumberFormat="1" applyBorder="1">
      <alignment vertical="center"/>
    </xf>
    <xf numFmtId="0" fontId="0" fillId="0" borderId="19" xfId="0" applyBorder="1" applyAlignment="1">
      <alignment horizontal="right" vertical="center"/>
    </xf>
    <xf numFmtId="0" fontId="9" fillId="0" borderId="0" xfId="0" applyFont="1" applyAlignment="1">
      <alignment horizontal="center" vertical="center"/>
    </xf>
    <xf numFmtId="0" fontId="7" fillId="0" borderId="13" xfId="0" applyFont="1" applyBorder="1" applyAlignment="1">
      <alignment horizontal="center" vertical="center"/>
    </xf>
    <xf numFmtId="0" fontId="7" fillId="0" borderId="13" xfId="0" applyFont="1" applyBorder="1" applyAlignment="1">
      <alignment vertical="center"/>
    </xf>
    <xf numFmtId="0" fontId="7" fillId="0" borderId="0" xfId="0" applyFont="1" applyAlignment="1">
      <alignment horizontal="center" vertical="center"/>
    </xf>
    <xf numFmtId="0" fontId="3" fillId="0" borderId="35" xfId="0" applyFont="1" applyBorder="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3" fillId="0" borderId="13" xfId="0" applyFont="1" applyBorder="1" applyAlignment="1">
      <alignment horizontal="center" vertical="center"/>
    </xf>
    <xf numFmtId="0" fontId="7" fillId="0" borderId="19" xfId="0" applyFont="1" applyFill="1" applyBorder="1" applyAlignment="1">
      <alignment horizontal="center" vertical="center"/>
    </xf>
    <xf numFmtId="0" fontId="7" fillId="0" borderId="13" xfId="0" applyFont="1" applyFill="1" applyBorder="1" applyAlignment="1">
      <alignment horizontal="center" vertical="center"/>
    </xf>
    <xf numFmtId="0" fontId="3" fillId="0" borderId="57" xfId="0" applyFont="1" applyBorder="1" applyAlignment="1">
      <alignment horizontal="center" vertical="center"/>
    </xf>
    <xf numFmtId="38" fontId="3" fillId="0" borderId="13" xfId="1" applyFont="1" applyBorder="1">
      <alignment vertical="center"/>
    </xf>
    <xf numFmtId="38" fontId="3" fillId="0" borderId="13" xfId="1" applyFont="1" applyBorder="1" applyAlignment="1">
      <alignment horizontal="right" vertical="center"/>
    </xf>
    <xf numFmtId="38" fontId="3" fillId="0" borderId="13" xfId="1" applyFont="1" applyBorder="1" applyAlignment="1">
      <alignment horizontal="center" vertical="center"/>
    </xf>
    <xf numFmtId="38" fontId="3" fillId="0" borderId="0" xfId="1" applyFont="1" applyBorder="1">
      <alignment vertical="center"/>
    </xf>
    <xf numFmtId="38" fontId="3" fillId="0" borderId="35" xfId="1" applyFont="1" applyBorder="1" applyAlignment="1">
      <alignment horizontal="right" vertical="center"/>
    </xf>
    <xf numFmtId="0" fontId="7" fillId="0" borderId="13" xfId="0" applyFont="1" applyBorder="1" applyAlignment="1">
      <alignment horizontal="center" vertical="center"/>
    </xf>
    <xf numFmtId="38" fontId="0" fillId="0" borderId="0" xfId="0" applyNumberFormat="1">
      <alignment vertical="center"/>
    </xf>
    <xf numFmtId="38" fontId="3" fillId="0" borderId="35" xfId="0" applyNumberFormat="1" applyFont="1" applyBorder="1" applyAlignment="1">
      <alignment horizontal="center" vertical="center"/>
    </xf>
    <xf numFmtId="38" fontId="3" fillId="0" borderId="35" xfId="1" applyFont="1" applyBorder="1">
      <alignment vertical="center"/>
    </xf>
    <xf numFmtId="0" fontId="7" fillId="0" borderId="19" xfId="0" applyFont="1" applyBorder="1" applyAlignment="1">
      <alignment horizontal="center" vertical="center"/>
    </xf>
    <xf numFmtId="0" fontId="0" fillId="0" borderId="13" xfId="0" applyFill="1" applyBorder="1" applyAlignment="1">
      <alignment horizontal="center" vertical="center"/>
    </xf>
    <xf numFmtId="0" fontId="0" fillId="0" borderId="13" xfId="0" applyBorder="1" applyAlignment="1">
      <alignment horizontal="center" vertical="center"/>
    </xf>
    <xf numFmtId="38" fontId="3" fillId="0" borderId="63" xfId="1" applyFont="1" applyBorder="1" applyAlignment="1">
      <alignment horizontal="center" vertical="center"/>
    </xf>
    <xf numFmtId="38" fontId="3" fillId="0" borderId="16" xfId="1" applyFont="1" applyBorder="1" applyAlignment="1">
      <alignment horizontal="center" vertical="center"/>
    </xf>
    <xf numFmtId="38" fontId="3" fillId="0" borderId="19" xfId="1" applyFont="1" applyBorder="1" applyAlignment="1">
      <alignment horizontal="center" vertical="center"/>
    </xf>
    <xf numFmtId="38" fontId="3" fillId="0" borderId="19" xfId="1" applyFont="1" applyBorder="1" applyAlignment="1">
      <alignment horizontal="right" vertical="center"/>
    </xf>
    <xf numFmtId="38" fontId="3" fillId="0" borderId="16" xfId="1" applyFont="1" applyBorder="1" applyAlignment="1">
      <alignment horizontal="right" vertical="center"/>
    </xf>
    <xf numFmtId="38" fontId="3" fillId="0" borderId="25" xfId="1" applyFont="1" applyFill="1" applyBorder="1" applyAlignment="1">
      <alignment horizontal="center" vertical="center"/>
    </xf>
    <xf numFmtId="38" fontId="3" fillId="0" borderId="25" xfId="1" applyFont="1" applyBorder="1" applyAlignment="1">
      <alignment horizontal="right" vertical="center"/>
    </xf>
    <xf numFmtId="38" fontId="3" fillId="0" borderId="19" xfId="1" applyFont="1" applyFill="1" applyBorder="1" applyAlignment="1">
      <alignment horizontal="center" vertical="center"/>
    </xf>
    <xf numFmtId="38" fontId="3" fillId="0" borderId="16" xfId="1" applyFont="1" applyFill="1" applyBorder="1" applyAlignment="1">
      <alignment horizontal="center" vertical="center"/>
    </xf>
    <xf numFmtId="38" fontId="0" fillId="0" borderId="63" xfId="1" applyFont="1" applyBorder="1" applyAlignment="1">
      <alignment horizontal="right" vertical="center"/>
    </xf>
    <xf numFmtId="38" fontId="3" fillId="0" borderId="22" xfId="1" applyFont="1" applyFill="1" applyBorder="1" applyAlignment="1">
      <alignment horizontal="center" vertical="center"/>
    </xf>
    <xf numFmtId="38" fontId="3" fillId="0" borderId="22" xfId="1" applyFont="1" applyBorder="1" applyAlignment="1">
      <alignment horizontal="right" vertical="center"/>
    </xf>
    <xf numFmtId="38" fontId="3" fillId="0" borderId="13" xfId="1" applyFont="1" applyFill="1" applyBorder="1" applyAlignment="1">
      <alignment horizontal="center" vertical="center"/>
    </xf>
    <xf numFmtId="0" fontId="0" fillId="0" borderId="13" xfId="0" applyBorder="1">
      <alignment vertical="center"/>
    </xf>
    <xf numFmtId="58" fontId="0" fillId="0" borderId="13" xfId="0" applyNumberFormat="1" applyBorder="1">
      <alignment vertical="center"/>
    </xf>
    <xf numFmtId="0" fontId="10" fillId="2" borderId="29" xfId="0" applyFont="1" applyFill="1" applyBorder="1" applyAlignment="1">
      <alignment horizontal="center"/>
    </xf>
    <xf numFmtId="0" fontId="10" fillId="2" borderId="56" xfId="0" applyFont="1" applyFill="1" applyBorder="1" applyAlignment="1">
      <alignment horizontal="center"/>
    </xf>
    <xf numFmtId="0" fontId="10" fillId="2" borderId="52" xfId="0" applyFont="1" applyFill="1" applyBorder="1" applyAlignment="1">
      <alignment horizontal="center"/>
    </xf>
    <xf numFmtId="0" fontId="10" fillId="2" borderId="58" xfId="0" applyFont="1" applyFill="1" applyBorder="1" applyAlignment="1">
      <alignment horizontal="center"/>
    </xf>
    <xf numFmtId="0" fontId="10" fillId="2" borderId="45" xfId="0" applyFont="1" applyFill="1" applyBorder="1" applyAlignment="1">
      <alignment horizontal="center"/>
    </xf>
    <xf numFmtId="38" fontId="0" fillId="0" borderId="13" xfId="0" applyNumberFormat="1" applyBorder="1">
      <alignment vertical="center"/>
    </xf>
    <xf numFmtId="58" fontId="0" fillId="0" borderId="13" xfId="0" applyNumberFormat="1" applyBorder="1" applyAlignment="1">
      <alignment horizontal="right" vertical="center"/>
    </xf>
    <xf numFmtId="0" fontId="0" fillId="7" borderId="0" xfId="0" applyFill="1">
      <alignment vertical="center"/>
    </xf>
    <xf numFmtId="0" fontId="10" fillId="7" borderId="0" xfId="0" applyNumberFormat="1" applyFont="1" applyFill="1" applyAlignment="1">
      <alignment horizontal="center"/>
    </xf>
    <xf numFmtId="0" fontId="0" fillId="0" borderId="19" xfId="0" applyFont="1" applyBorder="1" applyAlignment="1">
      <alignment horizontal="center" vertical="center"/>
    </xf>
    <xf numFmtId="0" fontId="12" fillId="0" borderId="16" xfId="0" applyFont="1" applyBorder="1" applyAlignment="1">
      <alignment horizontal="center" vertical="center"/>
    </xf>
    <xf numFmtId="0" fontId="3" fillId="0" borderId="0" xfId="1" applyNumberFormat="1" applyFont="1" applyBorder="1" applyAlignment="1">
      <alignment horizontal="center" vertical="center"/>
    </xf>
    <xf numFmtId="178" fontId="3" fillId="0" borderId="0" xfId="1" applyNumberFormat="1" applyFont="1" applyBorder="1" applyAlignment="1">
      <alignment horizontal="center" vertical="center"/>
    </xf>
    <xf numFmtId="38" fontId="3" fillId="0" borderId="0" xfId="1" applyFont="1" applyBorder="1" applyAlignment="1">
      <alignment horizontal="center" vertical="center"/>
    </xf>
    <xf numFmtId="38" fontId="3" fillId="0" borderId="19" xfId="1" applyFont="1" applyBorder="1" applyAlignment="1">
      <alignment horizontal="right" vertical="center"/>
    </xf>
    <xf numFmtId="0" fontId="7" fillId="0" borderId="13" xfId="0" applyFont="1" applyBorder="1" applyAlignment="1">
      <alignment horizontal="center" vertical="center"/>
    </xf>
    <xf numFmtId="0" fontId="3" fillId="0" borderId="0"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19" xfId="0" applyFont="1" applyBorder="1" applyAlignment="1">
      <alignment horizontal="center" vertical="center"/>
    </xf>
    <xf numFmtId="0" fontId="7" fillId="0" borderId="16" xfId="0" applyFont="1" applyBorder="1" applyAlignment="1">
      <alignment horizontal="center" vertical="center"/>
    </xf>
    <xf numFmtId="38" fontId="7" fillId="0" borderId="16" xfId="1" applyFont="1" applyBorder="1" applyAlignment="1">
      <alignment horizontal="center" vertical="center"/>
    </xf>
    <xf numFmtId="0" fontId="7" fillId="0" borderId="16" xfId="0" applyFont="1" applyFill="1" applyBorder="1" applyAlignment="1">
      <alignment horizontal="center" vertical="center"/>
    </xf>
    <xf numFmtId="0" fontId="3" fillId="2" borderId="19" xfId="1" applyNumberFormat="1" applyFont="1" applyFill="1" applyBorder="1" applyAlignment="1">
      <alignment horizontal="center" vertical="center"/>
    </xf>
    <xf numFmtId="178" fontId="3" fillId="2" borderId="19" xfId="1" applyNumberFormat="1" applyFont="1" applyFill="1" applyBorder="1" applyAlignment="1">
      <alignment horizontal="center" vertical="center"/>
    </xf>
    <xf numFmtId="38" fontId="3" fillId="2" borderId="13" xfId="1" applyFont="1" applyFill="1" applyBorder="1" applyAlignment="1">
      <alignment horizontal="center" vertical="center"/>
    </xf>
    <xf numFmtId="38" fontId="3" fillId="2" borderId="16" xfId="1" applyFont="1" applyFill="1" applyBorder="1" applyAlignment="1">
      <alignment horizontal="center" vertical="center"/>
    </xf>
    <xf numFmtId="38" fontId="3" fillId="2" borderId="19" xfId="1" applyFont="1" applyFill="1" applyBorder="1" applyAlignment="1">
      <alignment horizontal="center" vertical="center"/>
    </xf>
    <xf numFmtId="0" fontId="0" fillId="2" borderId="0" xfId="0" applyFill="1" applyAlignment="1">
      <alignment horizontal="center" vertical="center"/>
    </xf>
    <xf numFmtId="0" fontId="0" fillId="2" borderId="0" xfId="0" applyFill="1">
      <alignment vertical="center"/>
    </xf>
    <xf numFmtId="0" fontId="0" fillId="7" borderId="0" xfId="0" applyFill="1" applyAlignment="1">
      <alignment horizontal="center" vertical="center"/>
    </xf>
    <xf numFmtId="0" fontId="0" fillId="7" borderId="60" xfId="0" applyFill="1" applyBorder="1" applyAlignment="1">
      <alignment horizontal="center" vertical="center"/>
    </xf>
    <xf numFmtId="0" fontId="0" fillId="7" borderId="76" xfId="0" applyFill="1" applyBorder="1" applyAlignment="1">
      <alignment horizontal="center" vertical="center"/>
    </xf>
    <xf numFmtId="0" fontId="0" fillId="7" borderId="62" xfId="0" applyFill="1" applyBorder="1" applyAlignment="1">
      <alignment horizontal="center" vertical="center"/>
    </xf>
    <xf numFmtId="0" fontId="7" fillId="7" borderId="2" xfId="0" applyFont="1" applyFill="1" applyBorder="1" applyAlignment="1">
      <alignment horizontal="right" vertical="center" wrapText="1"/>
    </xf>
    <xf numFmtId="0" fontId="7" fillId="7" borderId="0" xfId="0" applyFont="1" applyFill="1" applyBorder="1" applyAlignment="1">
      <alignment horizontal="right" vertical="center" wrapText="1"/>
    </xf>
    <xf numFmtId="0" fontId="7" fillId="7" borderId="5" xfId="0" applyFont="1" applyFill="1" applyBorder="1" applyAlignment="1">
      <alignment horizontal="right" vertical="center" wrapText="1"/>
    </xf>
    <xf numFmtId="0" fontId="4" fillId="7" borderId="0" xfId="0" applyNumberFormat="1" applyFont="1" applyFill="1" applyAlignment="1">
      <alignment horizontal="right" vertical="center"/>
    </xf>
    <xf numFmtId="38" fontId="4" fillId="7" borderId="0" xfId="0" applyNumberFormat="1" applyFont="1" applyFill="1" applyAlignment="1">
      <alignment horizontal="right" vertical="center"/>
    </xf>
    <xf numFmtId="0" fontId="4" fillId="7" borderId="0" xfId="0" applyFont="1" applyFill="1" applyAlignment="1">
      <alignment horizontal="right" vertical="center"/>
    </xf>
    <xf numFmtId="0" fontId="5" fillId="7" borderId="0" xfId="0" applyFont="1" applyFill="1" applyAlignment="1">
      <alignment horizontal="right" vertical="center"/>
    </xf>
    <xf numFmtId="0" fontId="11" fillId="7" borderId="0" xfId="0" applyFont="1" applyFill="1" applyAlignment="1">
      <alignment horizontal="left" vertical="center"/>
    </xf>
    <xf numFmtId="0" fontId="8" fillId="10" borderId="1" xfId="0" applyFont="1" applyFill="1" applyBorder="1" applyAlignment="1" applyProtection="1">
      <alignment horizontal="center" vertical="center"/>
      <protection locked="0"/>
    </xf>
    <xf numFmtId="0" fontId="8" fillId="10" borderId="2" xfId="0" applyFont="1" applyFill="1" applyBorder="1" applyAlignment="1" applyProtection="1">
      <alignment horizontal="center" vertical="center"/>
      <protection locked="0"/>
    </xf>
    <xf numFmtId="0" fontId="8" fillId="10" borderId="3" xfId="0" applyFont="1" applyFill="1" applyBorder="1" applyAlignment="1" applyProtection="1">
      <alignment horizontal="center" vertical="center"/>
      <protection locked="0"/>
    </xf>
    <xf numFmtId="0" fontId="8" fillId="10" borderId="4" xfId="0" applyFont="1" applyFill="1" applyBorder="1" applyAlignment="1" applyProtection="1">
      <alignment horizontal="center" vertical="center"/>
      <protection locked="0"/>
    </xf>
    <xf numFmtId="0" fontId="8" fillId="10" borderId="5" xfId="0" applyFont="1" applyFill="1" applyBorder="1" applyAlignment="1" applyProtection="1">
      <alignment horizontal="center" vertical="center"/>
      <protection locked="0"/>
    </xf>
    <xf numFmtId="0" fontId="8" fillId="10" borderId="6" xfId="0" applyFont="1" applyFill="1" applyBorder="1" applyAlignment="1" applyProtection="1">
      <alignment horizontal="center" vertical="center"/>
      <protection locked="0"/>
    </xf>
    <xf numFmtId="0" fontId="8" fillId="7" borderId="0" xfId="0" applyFont="1" applyFill="1" applyBorder="1" applyAlignment="1">
      <alignment horizontal="center" vertical="center"/>
    </xf>
    <xf numFmtId="0" fontId="6" fillId="6" borderId="12" xfId="0" applyFont="1" applyFill="1" applyBorder="1" applyAlignment="1">
      <alignment horizontal="center" vertical="center"/>
    </xf>
    <xf numFmtId="0" fontId="6" fillId="6" borderId="13" xfId="0" applyFont="1" applyFill="1" applyBorder="1" applyAlignment="1">
      <alignment horizontal="center" vertical="center"/>
    </xf>
    <xf numFmtId="38" fontId="6" fillId="2" borderId="57" xfId="1" applyFont="1" applyFill="1" applyBorder="1" applyAlignment="1">
      <alignment horizontal="right" vertical="center"/>
    </xf>
    <xf numFmtId="38" fontId="6" fillId="2" borderId="51" xfId="1" applyFont="1" applyFill="1" applyBorder="1" applyAlignment="1">
      <alignment horizontal="right" vertical="center"/>
    </xf>
    <xf numFmtId="38" fontId="6" fillId="2" borderId="59" xfId="1" applyFont="1" applyFill="1" applyBorder="1" applyAlignment="1">
      <alignment horizontal="right" vertical="center"/>
    </xf>
    <xf numFmtId="38" fontId="6" fillId="2" borderId="54" xfId="1" applyFont="1" applyFill="1" applyBorder="1" applyAlignment="1">
      <alignment horizontal="right" vertical="center"/>
    </xf>
    <xf numFmtId="58" fontId="6" fillId="4" borderId="13" xfId="0" applyNumberFormat="1" applyFont="1" applyFill="1" applyBorder="1" applyAlignment="1">
      <alignment horizontal="center" vertical="center"/>
    </xf>
    <xf numFmtId="58" fontId="6" fillId="4" borderId="14" xfId="0" applyNumberFormat="1" applyFont="1" applyFill="1" applyBorder="1" applyAlignment="1">
      <alignment horizontal="center" vertical="center"/>
    </xf>
    <xf numFmtId="0" fontId="0" fillId="7" borderId="2" xfId="0" applyFill="1" applyBorder="1" applyAlignment="1">
      <alignment horizontal="center" vertical="center"/>
    </xf>
    <xf numFmtId="0" fontId="0" fillId="7" borderId="5" xfId="0" applyFill="1" applyBorder="1" applyAlignment="1">
      <alignment horizontal="center" vertical="center"/>
    </xf>
    <xf numFmtId="0" fontId="5" fillId="2" borderId="52" xfId="0" applyFont="1" applyFill="1" applyBorder="1" applyAlignment="1">
      <alignment horizontal="center"/>
    </xf>
    <xf numFmtId="0" fontId="5" fillId="2" borderId="45" xfId="0" applyFont="1" applyFill="1" applyBorder="1" applyAlignment="1">
      <alignment horizontal="center"/>
    </xf>
    <xf numFmtId="0" fontId="7" fillId="7" borderId="0" xfId="0" applyFont="1" applyFill="1" applyBorder="1" applyAlignment="1">
      <alignment horizontal="right" vertical="center"/>
    </xf>
    <xf numFmtId="0" fontId="7" fillId="7" borderId="0" xfId="0" applyFont="1" applyFill="1" applyAlignment="1">
      <alignment horizontal="right" vertical="center"/>
    </xf>
    <xf numFmtId="0" fontId="5" fillId="2" borderId="49" xfId="0" applyFont="1" applyFill="1" applyBorder="1" applyAlignment="1">
      <alignment horizontal="center"/>
    </xf>
    <xf numFmtId="38" fontId="6" fillId="2" borderId="55" xfId="1" applyFont="1" applyFill="1" applyBorder="1" applyAlignment="1">
      <alignment horizontal="right" vertical="center"/>
    </xf>
    <xf numFmtId="38" fontId="6" fillId="2" borderId="48" xfId="1" applyFont="1" applyFill="1" applyBorder="1" applyAlignment="1">
      <alignment horizontal="right" vertical="center"/>
    </xf>
    <xf numFmtId="58" fontId="6" fillId="4" borderId="16" xfId="0" applyNumberFormat="1" applyFont="1" applyFill="1" applyBorder="1" applyAlignment="1">
      <alignment horizontal="center" vertical="center"/>
    </xf>
    <xf numFmtId="58" fontId="6" fillId="4" borderId="17" xfId="0" applyNumberFormat="1" applyFont="1" applyFill="1" applyBorder="1" applyAlignment="1">
      <alignment horizontal="center" vertical="center"/>
    </xf>
    <xf numFmtId="0" fontId="6" fillId="6" borderId="15" xfId="0" applyFont="1" applyFill="1" applyBorder="1" applyAlignment="1">
      <alignment horizontal="center" vertical="center"/>
    </xf>
    <xf numFmtId="0" fontId="6" fillId="6" borderId="16" xfId="0" applyFont="1" applyFill="1" applyBorder="1" applyAlignment="1">
      <alignment horizontal="center" vertical="center"/>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29"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6" fillId="8" borderId="9" xfId="0" applyFont="1" applyFill="1" applyBorder="1" applyAlignment="1">
      <alignment horizontal="center" vertical="center"/>
    </xf>
    <xf numFmtId="0" fontId="6" fillId="8" borderId="10" xfId="0" applyFont="1" applyFill="1" applyBorder="1" applyAlignment="1">
      <alignment horizontal="center" vertical="center"/>
    </xf>
    <xf numFmtId="0" fontId="6" fillId="8" borderId="11" xfId="0" applyFont="1" applyFill="1" applyBorder="1" applyAlignment="1">
      <alignment horizontal="center" vertical="center"/>
    </xf>
    <xf numFmtId="0" fontId="6" fillId="8" borderId="15" xfId="0" applyFont="1" applyFill="1" applyBorder="1" applyAlignment="1">
      <alignment horizontal="center" vertical="center"/>
    </xf>
    <xf numFmtId="0" fontId="6" fillId="8" borderId="16" xfId="0" applyFont="1" applyFill="1" applyBorder="1" applyAlignment="1">
      <alignment horizontal="center" vertical="center"/>
    </xf>
    <xf numFmtId="0" fontId="6" fillId="8" borderId="35" xfId="0" applyFont="1" applyFill="1" applyBorder="1" applyAlignment="1">
      <alignment horizontal="center" vertical="center"/>
    </xf>
    <xf numFmtId="0" fontId="6" fillId="8" borderId="17" xfId="0" applyFont="1" applyFill="1" applyBorder="1" applyAlignment="1">
      <alignment horizontal="center" vertical="center"/>
    </xf>
    <xf numFmtId="58" fontId="6" fillId="4" borderId="10" xfId="0" applyNumberFormat="1" applyFont="1" applyFill="1" applyBorder="1" applyAlignment="1">
      <alignment horizontal="center" vertical="center"/>
    </xf>
    <xf numFmtId="58" fontId="6" fillId="4" borderId="11" xfId="0" applyNumberFormat="1" applyFont="1" applyFill="1" applyBorder="1" applyAlignment="1">
      <alignment horizontal="center" vertical="center"/>
    </xf>
    <xf numFmtId="0" fontId="6" fillId="6" borderId="9" xfId="0" applyFont="1" applyFill="1" applyBorder="1" applyAlignment="1">
      <alignment horizontal="center" vertical="center"/>
    </xf>
    <xf numFmtId="0" fontId="6" fillId="6" borderId="10" xfId="0" applyFont="1" applyFill="1" applyBorder="1" applyAlignment="1">
      <alignment horizontal="center" vertical="center"/>
    </xf>
    <xf numFmtId="38" fontId="6" fillId="2" borderId="37" xfId="1" applyFont="1" applyFill="1" applyBorder="1" applyAlignment="1">
      <alignment horizontal="right" vertical="center"/>
    </xf>
    <xf numFmtId="38" fontId="6" fillId="2" borderId="0" xfId="1" applyFont="1" applyFill="1" applyBorder="1" applyAlignment="1">
      <alignment horizontal="right" vertical="center"/>
    </xf>
    <xf numFmtId="38" fontId="6" fillId="2" borderId="28" xfId="1" applyFont="1" applyFill="1" applyBorder="1" applyAlignment="1">
      <alignment horizontal="right" vertical="center"/>
    </xf>
    <xf numFmtId="38" fontId="6" fillId="2" borderId="5" xfId="1" applyFont="1" applyFill="1" applyBorder="1" applyAlignment="1">
      <alignment horizontal="right" vertical="center"/>
    </xf>
    <xf numFmtId="0" fontId="3" fillId="2" borderId="8" xfId="0" applyFont="1" applyFill="1" applyBorder="1" applyAlignment="1">
      <alignment horizontal="center"/>
    </xf>
    <xf numFmtId="0" fontId="3" fillId="2" borderId="6" xfId="0" applyFont="1" applyFill="1" applyBorder="1" applyAlignment="1">
      <alignment horizont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38" fontId="6" fillId="2" borderId="27" xfId="1" applyFont="1" applyFill="1" applyBorder="1" applyAlignment="1">
      <alignment horizontal="right" vertical="center"/>
    </xf>
    <xf numFmtId="38" fontId="6" fillId="2" borderId="2" xfId="1" applyFont="1" applyFill="1" applyBorder="1" applyAlignment="1">
      <alignment horizontal="right" vertical="center"/>
    </xf>
    <xf numFmtId="0" fontId="3" fillId="2" borderId="36" xfId="0" applyFont="1" applyFill="1" applyBorder="1" applyAlignment="1">
      <alignment horizontal="center"/>
    </xf>
    <xf numFmtId="0" fontId="3" fillId="2" borderId="30" xfId="0" applyFont="1" applyFill="1" applyBorder="1" applyAlignment="1">
      <alignment horizontal="center"/>
    </xf>
    <xf numFmtId="0" fontId="3" fillId="2" borderId="3" xfId="0" applyFont="1" applyFill="1" applyBorder="1" applyAlignment="1">
      <alignment horizontal="center"/>
    </xf>
    <xf numFmtId="38" fontId="6" fillId="2" borderId="38" xfId="1" applyFont="1" applyFill="1" applyBorder="1" applyAlignment="1">
      <alignment horizontal="right" vertical="center"/>
    </xf>
    <xf numFmtId="38" fontId="6" fillId="2" borderId="39" xfId="1" applyFont="1" applyFill="1" applyBorder="1" applyAlignment="1">
      <alignment horizontal="right" vertical="center"/>
    </xf>
    <xf numFmtId="0" fontId="5" fillId="2" borderId="0" xfId="0" applyFont="1" applyFill="1" applyBorder="1" applyAlignment="1">
      <alignment horizontal="center"/>
    </xf>
    <xf numFmtId="0" fontId="5" fillId="2" borderId="39" xfId="0" applyFont="1" applyFill="1" applyBorder="1" applyAlignment="1">
      <alignment horizontal="center"/>
    </xf>
    <xf numFmtId="0" fontId="3" fillId="2" borderId="40" xfId="0" applyFont="1" applyFill="1" applyBorder="1" applyAlignment="1">
      <alignment horizontal="center"/>
    </xf>
    <xf numFmtId="38" fontId="6" fillId="2" borderId="33" xfId="1" applyFont="1" applyFill="1" applyBorder="1" applyAlignment="1">
      <alignment horizontal="right" vertical="center"/>
    </xf>
    <xf numFmtId="38" fontId="6" fillId="2" borderId="31" xfId="1" applyFont="1" applyFill="1" applyBorder="1" applyAlignment="1">
      <alignment horizontal="right" vertical="center"/>
    </xf>
    <xf numFmtId="0" fontId="5" fillId="2" borderId="34" xfId="0" applyFont="1" applyFill="1" applyBorder="1" applyAlignment="1">
      <alignment horizontal="center"/>
    </xf>
    <xf numFmtId="0" fontId="5" fillId="2" borderId="30" xfId="0" applyFont="1" applyFill="1" applyBorder="1" applyAlignment="1">
      <alignment horizontal="center"/>
    </xf>
    <xf numFmtId="0" fontId="3" fillId="2" borderId="34" xfId="0" applyFont="1" applyFill="1" applyBorder="1" applyAlignment="1">
      <alignment horizontal="center"/>
    </xf>
    <xf numFmtId="0" fontId="5" fillId="2" borderId="41" xfId="0" applyFont="1" applyFill="1" applyBorder="1" applyAlignment="1">
      <alignment horizontal="center"/>
    </xf>
    <xf numFmtId="0" fontId="5" fillId="2" borderId="6" xfId="0" applyFont="1" applyFill="1" applyBorder="1" applyAlignment="1">
      <alignment horizontal="center"/>
    </xf>
    <xf numFmtId="0" fontId="5" fillId="4" borderId="27"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29" xfId="0" applyFont="1" applyFill="1" applyBorder="1" applyAlignment="1">
      <alignment horizontal="center" vertical="center"/>
    </xf>
    <xf numFmtId="0" fontId="5" fillId="4" borderId="28"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30" xfId="0" applyFont="1" applyFill="1" applyBorder="1" applyAlignment="1">
      <alignment horizontal="center" vertical="center"/>
    </xf>
    <xf numFmtId="0" fontId="5" fillId="5" borderId="42" xfId="0" applyFont="1" applyFill="1" applyBorder="1" applyAlignment="1">
      <alignment horizontal="center" vertical="center"/>
    </xf>
    <xf numFmtId="0" fontId="5" fillId="5" borderId="39" xfId="0" applyFont="1" applyFill="1" applyBorder="1" applyAlignment="1">
      <alignment horizontal="center" vertical="center"/>
    </xf>
    <xf numFmtId="0" fontId="5" fillId="5" borderId="40" xfId="0" applyFont="1" applyFill="1" applyBorder="1" applyAlignment="1">
      <alignment horizontal="center" vertical="center"/>
    </xf>
    <xf numFmtId="0" fontId="5" fillId="5" borderId="50" xfId="0" applyFont="1" applyFill="1" applyBorder="1" applyAlignment="1">
      <alignment horizontal="center" vertical="center"/>
    </xf>
    <xf numFmtId="0" fontId="5" fillId="5" borderId="51" xfId="0" applyFont="1" applyFill="1" applyBorder="1" applyAlignment="1">
      <alignment horizontal="center" vertical="center"/>
    </xf>
    <xf numFmtId="0" fontId="5" fillId="5" borderId="52" xfId="0" applyFont="1" applyFill="1" applyBorder="1" applyAlignment="1">
      <alignment horizontal="center" vertical="center"/>
    </xf>
    <xf numFmtId="38" fontId="4" fillId="2" borderId="55" xfId="0" applyNumberFormat="1" applyFont="1" applyFill="1" applyBorder="1" applyAlignment="1">
      <alignment horizontal="right" vertical="center"/>
    </xf>
    <xf numFmtId="0" fontId="4" fillId="2" borderId="48" xfId="0" applyFont="1" applyFill="1" applyBorder="1" applyAlignment="1">
      <alignment horizontal="right" vertical="center"/>
    </xf>
    <xf numFmtId="38" fontId="4" fillId="2" borderId="57" xfId="0" applyNumberFormat="1" applyFont="1" applyFill="1" applyBorder="1" applyAlignment="1">
      <alignment horizontal="right" vertical="center"/>
    </xf>
    <xf numFmtId="0" fontId="4" fillId="2" borderId="51" xfId="0" applyFont="1" applyFill="1" applyBorder="1" applyAlignment="1">
      <alignment horizontal="right" vertical="center"/>
    </xf>
    <xf numFmtId="38" fontId="4" fillId="2" borderId="59" xfId="0" applyNumberFormat="1" applyFont="1" applyFill="1" applyBorder="1" applyAlignment="1">
      <alignment horizontal="right" vertical="center"/>
    </xf>
    <xf numFmtId="0" fontId="4" fillId="2" borderId="54" xfId="0" applyFont="1" applyFill="1" applyBorder="1" applyAlignment="1">
      <alignment horizontal="right" vertical="center"/>
    </xf>
    <xf numFmtId="0" fontId="4" fillId="6" borderId="12" xfId="0" applyFont="1" applyFill="1" applyBorder="1" applyAlignment="1">
      <alignment horizontal="center" vertical="center"/>
    </xf>
    <xf numFmtId="0" fontId="4" fillId="6" borderId="13"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6" xfId="0" applyFont="1" applyFill="1" applyBorder="1" applyAlignment="1">
      <alignment horizontal="center" vertical="center"/>
    </xf>
    <xf numFmtId="0" fontId="5" fillId="5" borderId="50" xfId="0" applyFont="1" applyFill="1" applyBorder="1" applyAlignment="1">
      <alignment horizontal="right" vertical="center"/>
    </xf>
    <xf numFmtId="0" fontId="5" fillId="5" borderId="51" xfId="0" applyFont="1" applyFill="1" applyBorder="1" applyAlignment="1">
      <alignment horizontal="right" vertical="center"/>
    </xf>
    <xf numFmtId="0" fontId="5" fillId="5" borderId="53" xfId="0" applyFont="1" applyFill="1" applyBorder="1" applyAlignment="1">
      <alignment horizontal="right" vertical="center"/>
    </xf>
    <xf numFmtId="0" fontId="5" fillId="5" borderId="54" xfId="0" applyFont="1" applyFill="1" applyBorder="1" applyAlignment="1">
      <alignment horizontal="right" vertical="center"/>
    </xf>
    <xf numFmtId="0" fontId="5" fillId="6" borderId="42" xfId="0" applyFont="1" applyFill="1" applyBorder="1" applyAlignment="1">
      <alignment horizontal="center" vertical="center"/>
    </xf>
    <xf numFmtId="0" fontId="5" fillId="6" borderId="39" xfId="0" applyFont="1" applyFill="1" applyBorder="1" applyAlignment="1">
      <alignment horizontal="center" vertical="center"/>
    </xf>
    <xf numFmtId="0" fontId="5" fillId="6" borderId="40" xfId="0" applyFont="1" applyFill="1" applyBorder="1" applyAlignment="1">
      <alignment horizontal="center" vertical="center"/>
    </xf>
    <xf numFmtId="0" fontId="5" fillId="6" borderId="50" xfId="0" applyFont="1" applyFill="1" applyBorder="1" applyAlignment="1">
      <alignment horizontal="center" vertical="center"/>
    </xf>
    <xf numFmtId="0" fontId="5" fillId="6" borderId="51" xfId="0" applyFont="1" applyFill="1" applyBorder="1" applyAlignment="1">
      <alignment horizontal="center" vertical="center"/>
    </xf>
    <xf numFmtId="0" fontId="5" fillId="6" borderId="52" xfId="0" applyFont="1" applyFill="1" applyBorder="1" applyAlignment="1">
      <alignment horizontal="center" vertical="center"/>
    </xf>
    <xf numFmtId="0" fontId="5" fillId="5" borderId="53" xfId="0" applyFont="1" applyFill="1" applyBorder="1" applyAlignment="1">
      <alignment horizontal="center" vertical="center"/>
    </xf>
    <xf numFmtId="0" fontId="5" fillId="5" borderId="54" xfId="0" applyFont="1" applyFill="1" applyBorder="1" applyAlignment="1">
      <alignment horizontal="center" vertical="center"/>
    </xf>
    <xf numFmtId="0" fontId="5" fillId="5" borderId="45" xfId="0" applyFont="1" applyFill="1" applyBorder="1" applyAlignment="1">
      <alignment horizontal="center" vertical="center"/>
    </xf>
    <xf numFmtId="0" fontId="5" fillId="6" borderId="47" xfId="0" applyFont="1" applyFill="1" applyBorder="1" applyAlignment="1">
      <alignment horizontal="center" vertical="center" wrapText="1"/>
    </xf>
    <xf numFmtId="0" fontId="5" fillId="6" borderId="48" xfId="0" applyFont="1" applyFill="1" applyBorder="1" applyAlignment="1">
      <alignment horizontal="center" vertical="center" wrapText="1"/>
    </xf>
    <xf numFmtId="0" fontId="5" fillId="6" borderId="49"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51" xfId="0" applyFont="1" applyFill="1" applyBorder="1" applyAlignment="1">
      <alignment horizontal="center" vertical="center" wrapText="1"/>
    </xf>
    <xf numFmtId="0" fontId="5" fillId="6" borderId="52" xfId="0" applyFont="1" applyFill="1" applyBorder="1" applyAlignment="1">
      <alignment horizontal="center" vertical="center" wrapText="1"/>
    </xf>
    <xf numFmtId="0" fontId="6" fillId="9" borderId="64" xfId="0" applyFont="1" applyFill="1" applyBorder="1" applyAlignment="1">
      <alignment horizontal="center"/>
    </xf>
    <xf numFmtId="0" fontId="6" fillId="9" borderId="65" xfId="0" applyFont="1" applyFill="1" applyBorder="1" applyAlignment="1">
      <alignment horizontal="center"/>
    </xf>
    <xf numFmtId="0" fontId="6" fillId="9" borderId="66" xfId="0" applyFont="1" applyFill="1" applyBorder="1" applyAlignment="1">
      <alignment horizontal="center"/>
    </xf>
    <xf numFmtId="0" fontId="6" fillId="9" borderId="67" xfId="0" applyFont="1" applyFill="1" applyBorder="1" applyAlignment="1">
      <alignment horizontal="center"/>
    </xf>
    <xf numFmtId="0" fontId="6" fillId="9" borderId="68" xfId="0" applyFont="1" applyFill="1" applyBorder="1" applyAlignment="1">
      <alignment horizontal="center"/>
    </xf>
    <xf numFmtId="0" fontId="6" fillId="9" borderId="69" xfId="0" applyFont="1" applyFill="1" applyBorder="1" applyAlignment="1">
      <alignment horizontal="center"/>
    </xf>
    <xf numFmtId="0" fontId="3" fillId="2" borderId="56" xfId="0" applyFont="1" applyFill="1" applyBorder="1" applyAlignment="1">
      <alignment horizontal="center"/>
    </xf>
    <xf numFmtId="0" fontId="3" fillId="2" borderId="58" xfId="0" applyFont="1" applyFill="1" applyBorder="1" applyAlignment="1">
      <alignment horizontal="center"/>
    </xf>
    <xf numFmtId="0" fontId="3" fillId="2" borderId="46" xfId="0" applyFont="1" applyFill="1" applyBorder="1" applyAlignment="1">
      <alignment horizontal="center"/>
    </xf>
    <xf numFmtId="177" fontId="5" fillId="2" borderId="51" xfId="0" applyNumberFormat="1" applyFont="1" applyFill="1" applyBorder="1" applyAlignment="1">
      <alignment horizontal="center" vertical="center"/>
    </xf>
    <xf numFmtId="177" fontId="5" fillId="2" borderId="54" xfId="0" applyNumberFormat="1" applyFont="1" applyFill="1" applyBorder="1" applyAlignment="1">
      <alignment horizontal="center" vertical="center"/>
    </xf>
    <xf numFmtId="0" fontId="5" fillId="5" borderId="51" xfId="0" applyFont="1" applyFill="1" applyBorder="1" applyAlignment="1">
      <alignment horizontal="left" vertical="center"/>
    </xf>
    <xf numFmtId="0" fontId="5" fillId="5" borderId="54" xfId="0" applyFont="1" applyFill="1" applyBorder="1" applyAlignment="1">
      <alignment horizontal="left" vertical="center"/>
    </xf>
    <xf numFmtId="0" fontId="3" fillId="2" borderId="41" xfId="0" applyFont="1" applyFill="1" applyBorder="1" applyAlignment="1">
      <alignment horizontal="center"/>
    </xf>
    <xf numFmtId="0" fontId="3" fillId="2" borderId="43" xfId="0" applyFont="1" applyFill="1" applyBorder="1" applyAlignment="1">
      <alignment horizontal="center"/>
    </xf>
    <xf numFmtId="0" fontId="5" fillId="2" borderId="29" xfId="0" applyFont="1" applyFill="1" applyBorder="1" applyAlignment="1">
      <alignment horizontal="center"/>
    </xf>
    <xf numFmtId="0" fontId="0" fillId="9" borderId="70" xfId="0" applyFill="1" applyBorder="1" applyAlignment="1">
      <alignment horizontal="center" vertical="center"/>
    </xf>
    <xf numFmtId="0" fontId="0" fillId="9" borderId="71" xfId="0" applyFill="1" applyBorder="1" applyAlignment="1">
      <alignment horizontal="center" vertical="center"/>
    </xf>
    <xf numFmtId="0" fontId="0" fillId="9" borderId="72" xfId="0" applyFill="1" applyBorder="1" applyAlignment="1">
      <alignment horizontal="center" vertical="center"/>
    </xf>
    <xf numFmtId="0" fontId="0" fillId="9" borderId="73" xfId="0" applyFill="1" applyBorder="1" applyAlignment="1">
      <alignment horizontal="center" vertical="center"/>
    </xf>
    <xf numFmtId="0" fontId="0" fillId="9" borderId="74" xfId="0" applyFill="1" applyBorder="1" applyAlignment="1">
      <alignment horizontal="center" vertical="center"/>
    </xf>
    <xf numFmtId="0" fontId="0" fillId="9" borderId="75" xfId="0" applyFill="1" applyBorder="1" applyAlignment="1">
      <alignment horizontal="center" vertical="center"/>
    </xf>
    <xf numFmtId="0" fontId="5" fillId="6" borderId="53" xfId="0" applyFont="1" applyFill="1" applyBorder="1" applyAlignment="1">
      <alignment horizontal="center" vertical="center"/>
    </xf>
    <xf numFmtId="0" fontId="5" fillId="6" borderId="54" xfId="0" applyFont="1" applyFill="1" applyBorder="1" applyAlignment="1">
      <alignment horizontal="center" vertical="center"/>
    </xf>
    <xf numFmtId="0" fontId="5" fillId="6" borderId="45" xfId="0" applyFont="1" applyFill="1" applyBorder="1" applyAlignment="1">
      <alignment horizontal="center" vertical="center"/>
    </xf>
    <xf numFmtId="0" fontId="4" fillId="6" borderId="9" xfId="0" applyFont="1" applyFill="1" applyBorder="1" applyAlignment="1">
      <alignment horizontal="center" vertical="center"/>
    </xf>
    <xf numFmtId="0" fontId="4" fillId="6" borderId="10"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5" fillId="2" borderId="8" xfId="0" applyFont="1" applyFill="1" applyBorder="1" applyAlignment="1">
      <alignment horizontal="center"/>
    </xf>
    <xf numFmtId="0" fontId="5" fillId="2" borderId="43" xfId="0" applyFont="1" applyFill="1" applyBorder="1" applyAlignment="1">
      <alignment horizontal="center"/>
    </xf>
    <xf numFmtId="0" fontId="5" fillId="3" borderId="10" xfId="0" applyFont="1" applyFill="1" applyBorder="1" applyAlignment="1">
      <alignment horizontal="center" vertical="center"/>
    </xf>
    <xf numFmtId="0" fontId="5" fillId="3" borderId="16" xfId="0" applyFont="1" applyFill="1" applyBorder="1" applyAlignment="1">
      <alignment horizontal="center" vertical="center"/>
    </xf>
    <xf numFmtId="0" fontId="5" fillId="8" borderId="10" xfId="0" applyFont="1" applyFill="1" applyBorder="1" applyAlignment="1">
      <alignment horizontal="center" vertical="center"/>
    </xf>
    <xf numFmtId="0" fontId="5" fillId="8" borderId="11" xfId="0" applyFont="1" applyFill="1" applyBorder="1" applyAlignment="1">
      <alignment horizontal="center" vertical="center"/>
    </xf>
    <xf numFmtId="0" fontId="5" fillId="8" borderId="16" xfId="0" applyFont="1" applyFill="1" applyBorder="1" applyAlignment="1">
      <alignment horizontal="center" vertical="center"/>
    </xf>
    <xf numFmtId="0" fontId="5" fillId="8" borderId="17" xfId="0" applyFont="1" applyFill="1" applyBorder="1" applyAlignment="1">
      <alignment horizontal="center" vertical="center"/>
    </xf>
    <xf numFmtId="0" fontId="3" fillId="2" borderId="29" xfId="0" applyFont="1" applyFill="1" applyBorder="1" applyAlignment="1">
      <alignment horizontal="center"/>
    </xf>
    <xf numFmtId="0" fontId="5" fillId="2" borderId="3" xfId="0" applyFont="1" applyFill="1" applyBorder="1" applyAlignment="1">
      <alignment horizontal="center"/>
    </xf>
    <xf numFmtId="0" fontId="4" fillId="11" borderId="1" xfId="0" applyFont="1" applyFill="1" applyBorder="1" applyAlignment="1">
      <alignment horizontal="center" vertical="center"/>
    </xf>
    <xf numFmtId="0" fontId="4" fillId="11" borderId="2" xfId="0" applyFont="1" applyFill="1" applyBorder="1" applyAlignment="1">
      <alignment horizontal="center" vertical="center"/>
    </xf>
    <xf numFmtId="0" fontId="4" fillId="11" borderId="3" xfId="0" applyFont="1" applyFill="1" applyBorder="1" applyAlignment="1">
      <alignment horizontal="center" vertical="center"/>
    </xf>
    <xf numFmtId="0" fontId="4" fillId="11" borderId="4" xfId="0" applyFont="1" applyFill="1" applyBorder="1" applyAlignment="1">
      <alignment horizontal="center" vertical="center"/>
    </xf>
    <xf numFmtId="0" fontId="4" fillId="11" borderId="5" xfId="0" applyFont="1" applyFill="1" applyBorder="1" applyAlignment="1">
      <alignment horizontal="center" vertical="center"/>
    </xf>
    <xf numFmtId="0" fontId="4" fillId="11" borderId="6" xfId="0" applyFont="1" applyFill="1" applyBorder="1" applyAlignment="1">
      <alignment horizontal="center" vertical="center"/>
    </xf>
    <xf numFmtId="0" fontId="3" fillId="6" borderId="21" xfId="0" applyFont="1" applyFill="1" applyBorder="1" applyAlignment="1">
      <alignment horizontal="center" vertical="center"/>
    </xf>
    <xf numFmtId="0" fontId="3" fillId="6" borderId="22" xfId="0" applyFont="1" applyFill="1" applyBorder="1" applyAlignment="1">
      <alignment horizontal="center" vertical="center"/>
    </xf>
    <xf numFmtId="0" fontId="3" fillId="6" borderId="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13" xfId="0" applyFont="1" applyFill="1" applyBorder="1" applyAlignment="1">
      <alignment horizontal="center" vertical="center"/>
    </xf>
    <xf numFmtId="0" fontId="3" fillId="5" borderId="15" xfId="0" applyFont="1" applyFill="1" applyBorder="1" applyAlignment="1">
      <alignment horizontal="center" vertical="center"/>
    </xf>
    <xf numFmtId="0" fontId="3" fillId="5" borderId="16" xfId="0" applyFont="1" applyFill="1" applyBorder="1" applyAlignment="1">
      <alignment horizontal="center" vertical="center"/>
    </xf>
    <xf numFmtId="0" fontId="4" fillId="10" borderId="19" xfId="0" applyFont="1" applyFill="1" applyBorder="1" applyAlignment="1" applyProtection="1">
      <alignment horizontal="left" vertical="center"/>
      <protection locked="0"/>
    </xf>
    <xf numFmtId="0" fontId="4" fillId="10" borderId="13" xfId="0" applyFont="1" applyFill="1" applyBorder="1" applyAlignment="1" applyProtection="1">
      <alignment horizontal="left" vertical="center"/>
      <protection locked="0"/>
    </xf>
    <xf numFmtId="0" fontId="4" fillId="10" borderId="16" xfId="0" applyFont="1" applyFill="1" applyBorder="1" applyAlignment="1" applyProtection="1">
      <alignment horizontal="left" vertical="center"/>
      <protection locked="0"/>
    </xf>
    <xf numFmtId="0" fontId="3" fillId="5" borderId="19" xfId="0" applyFont="1" applyFill="1" applyBorder="1" applyAlignment="1">
      <alignment horizontal="center" vertical="center"/>
    </xf>
    <xf numFmtId="0" fontId="3" fillId="7" borderId="7" xfId="0" applyFont="1" applyFill="1" applyBorder="1" applyAlignment="1">
      <alignment horizontal="left" vertical="center" indent="1"/>
    </xf>
    <xf numFmtId="0" fontId="3" fillId="7" borderId="0" xfId="0" applyFont="1" applyFill="1" applyAlignment="1">
      <alignment horizontal="left" vertical="center" indent="1"/>
    </xf>
    <xf numFmtId="0" fontId="3" fillId="7" borderId="4" xfId="0" applyFont="1" applyFill="1" applyBorder="1" applyAlignment="1">
      <alignment horizontal="left" vertical="center" indent="1"/>
    </xf>
    <xf numFmtId="0" fontId="3" fillId="7" borderId="5" xfId="0" applyFont="1" applyFill="1" applyBorder="1" applyAlignment="1">
      <alignment horizontal="left" vertical="center" indent="1"/>
    </xf>
    <xf numFmtId="176" fontId="5" fillId="10" borderId="22" xfId="0" applyNumberFormat="1" applyFont="1" applyFill="1" applyBorder="1" applyAlignment="1" applyProtection="1">
      <alignment horizontal="center" vertical="center"/>
      <protection locked="0"/>
    </xf>
    <xf numFmtId="176" fontId="5" fillId="10" borderId="25" xfId="0" applyNumberFormat="1" applyFont="1" applyFill="1" applyBorder="1" applyAlignment="1" applyProtection="1">
      <alignment horizontal="center" vertical="center"/>
      <protection locked="0"/>
    </xf>
    <xf numFmtId="177" fontId="5" fillId="12" borderId="22" xfId="0" applyNumberFormat="1" applyFont="1" applyFill="1" applyBorder="1" applyAlignment="1">
      <alignment horizontal="center" vertical="center"/>
    </xf>
    <xf numFmtId="177" fontId="5" fillId="12" borderId="25" xfId="0" applyNumberFormat="1" applyFont="1" applyFill="1" applyBorder="1" applyAlignment="1">
      <alignment horizontal="center" vertical="center"/>
    </xf>
    <xf numFmtId="0" fontId="5" fillId="12" borderId="22" xfId="0" applyFont="1" applyFill="1" applyBorder="1" applyAlignment="1">
      <alignment horizontal="center" vertical="center"/>
    </xf>
    <xf numFmtId="0" fontId="5" fillId="12" borderId="27" xfId="0" applyFont="1" applyFill="1" applyBorder="1" applyAlignment="1">
      <alignment horizontal="center" vertical="center"/>
    </xf>
    <xf numFmtId="0" fontId="5" fillId="12" borderId="25" xfId="0" applyFont="1" applyFill="1" applyBorder="1" applyAlignment="1">
      <alignment horizontal="center" vertical="center"/>
    </xf>
    <xf numFmtId="0" fontId="5" fillId="12" borderId="28" xfId="0" applyFont="1" applyFill="1" applyBorder="1" applyAlignment="1">
      <alignment horizontal="center" vertical="center"/>
    </xf>
    <xf numFmtId="0" fontId="5" fillId="12" borderId="29" xfId="0" applyFont="1" applyFill="1" applyBorder="1" applyAlignment="1">
      <alignment horizontal="center" vertical="center"/>
    </xf>
    <xf numFmtId="0" fontId="5" fillId="12" borderId="30" xfId="0" applyFont="1" applyFill="1" applyBorder="1" applyAlignment="1">
      <alignment horizontal="center" vertical="center"/>
    </xf>
    <xf numFmtId="0" fontId="5" fillId="12" borderId="23" xfId="0" applyFont="1" applyFill="1" applyBorder="1" applyAlignment="1">
      <alignment horizontal="center" vertical="center"/>
    </xf>
    <xf numFmtId="0" fontId="5" fillId="12" borderId="26" xfId="0" applyFont="1" applyFill="1" applyBorder="1" applyAlignment="1">
      <alignment horizontal="center" vertical="center"/>
    </xf>
    <xf numFmtId="0" fontId="4" fillId="10" borderId="14" xfId="0" applyFont="1" applyFill="1" applyBorder="1" applyAlignment="1" applyProtection="1">
      <alignment horizontal="left" vertical="center"/>
      <protection locked="0"/>
    </xf>
    <xf numFmtId="0" fontId="4" fillId="10" borderId="17" xfId="0" applyFont="1" applyFill="1" applyBorder="1" applyAlignment="1" applyProtection="1">
      <alignment horizontal="left" vertical="center"/>
      <protection locked="0"/>
    </xf>
    <xf numFmtId="0" fontId="7" fillId="7" borderId="0" xfId="0" applyFont="1" applyFill="1" applyAlignment="1">
      <alignment horizontal="right" vertical="center" wrapText="1"/>
    </xf>
    <xf numFmtId="0" fontId="4" fillId="10" borderId="13" xfId="0" applyFont="1" applyFill="1" applyBorder="1" applyAlignment="1" applyProtection="1">
      <alignment horizontal="center" vertical="center"/>
      <protection locked="0"/>
    </xf>
    <xf numFmtId="38" fontId="6" fillId="10" borderId="13" xfId="1" applyFont="1" applyFill="1" applyBorder="1" applyAlignment="1" applyProtection="1">
      <alignment horizontal="right" vertical="center"/>
      <protection locked="0"/>
    </xf>
    <xf numFmtId="38" fontId="6" fillId="2" borderId="13" xfId="1" applyFont="1" applyFill="1" applyBorder="1" applyAlignment="1">
      <alignment horizontal="right" vertical="center"/>
    </xf>
    <xf numFmtId="38" fontId="6" fillId="2" borderId="14" xfId="1" applyFont="1" applyFill="1" applyBorder="1" applyAlignment="1">
      <alignment horizontal="right" vertical="center"/>
    </xf>
    <xf numFmtId="0" fontId="4" fillId="11" borderId="7" xfId="0" applyFont="1" applyFill="1" applyBorder="1" applyAlignment="1">
      <alignment horizontal="center" vertical="center"/>
    </xf>
    <xf numFmtId="0" fontId="4" fillId="11" borderId="0" xfId="0" applyFont="1" applyFill="1" applyBorder="1" applyAlignment="1">
      <alignment horizontal="center" vertical="center"/>
    </xf>
    <xf numFmtId="0" fontId="4" fillId="11" borderId="8" xfId="0" applyFont="1" applyFill="1" applyBorder="1" applyAlignment="1">
      <alignment horizontal="center" vertical="center"/>
    </xf>
    <xf numFmtId="0" fontId="3" fillId="6" borderId="9" xfId="0" applyFont="1" applyFill="1" applyBorder="1" applyAlignment="1">
      <alignment horizontal="center" vertical="center"/>
    </xf>
    <xf numFmtId="0" fontId="3" fillId="6" borderId="10" xfId="0" applyFont="1" applyFill="1" applyBorder="1" applyAlignment="1">
      <alignment horizontal="center" vertical="center"/>
    </xf>
    <xf numFmtId="0" fontId="3" fillId="6" borderId="11"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7" xfId="0" applyFont="1" applyFill="1" applyBorder="1" applyAlignment="1">
      <alignment horizontal="center" vertical="center"/>
    </xf>
    <xf numFmtId="0" fontId="3" fillId="5" borderId="18" xfId="0" applyFont="1" applyFill="1" applyBorder="1" applyAlignment="1">
      <alignment horizontal="center" vertical="center"/>
    </xf>
    <xf numFmtId="0" fontId="4" fillId="10" borderId="20" xfId="0" applyFont="1" applyFill="1" applyBorder="1" applyAlignment="1" applyProtection="1">
      <alignment horizontal="left" vertical="center"/>
      <protection locked="0"/>
    </xf>
    <xf numFmtId="0" fontId="4" fillId="10" borderId="16" xfId="0" applyFont="1" applyFill="1" applyBorder="1" applyAlignment="1" applyProtection="1">
      <alignment horizontal="center" vertical="center"/>
      <protection locked="0"/>
    </xf>
    <xf numFmtId="38" fontId="6" fillId="10" borderId="16" xfId="1" applyFont="1" applyFill="1" applyBorder="1" applyAlignment="1" applyProtection="1">
      <alignment horizontal="right" vertical="center"/>
      <protection locked="0"/>
    </xf>
    <xf numFmtId="0" fontId="4" fillId="10" borderId="19" xfId="0" applyFont="1" applyFill="1" applyBorder="1" applyAlignment="1" applyProtection="1">
      <alignment horizontal="center" vertical="center"/>
      <protection locked="0"/>
    </xf>
    <xf numFmtId="38" fontId="6" fillId="10" borderId="19" xfId="1" applyFont="1" applyFill="1" applyBorder="1" applyAlignment="1" applyProtection="1">
      <alignment horizontal="right" vertical="center"/>
      <protection locked="0"/>
    </xf>
    <xf numFmtId="38" fontId="6" fillId="2" borderId="19" xfId="1" applyFont="1" applyFill="1" applyBorder="1" applyAlignment="1">
      <alignment horizontal="right" vertical="center"/>
    </xf>
    <xf numFmtId="38" fontId="6" fillId="2" borderId="20" xfId="1" applyFont="1" applyFill="1" applyBorder="1" applyAlignment="1">
      <alignment horizontal="righ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14" fontId="5" fillId="7" borderId="0" xfId="0" applyNumberFormat="1" applyFont="1" applyFill="1" applyBorder="1" applyAlignment="1">
      <alignment horizontal="center" vertical="center"/>
    </xf>
    <xf numFmtId="0" fontId="0" fillId="0" borderId="13" xfId="0" applyBorder="1" applyAlignment="1">
      <alignment horizontal="center" vertical="center"/>
    </xf>
    <xf numFmtId="0" fontId="0" fillId="0" borderId="32"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59" xfId="0" applyBorder="1" applyAlignment="1">
      <alignment horizontal="center" vertical="center"/>
    </xf>
    <xf numFmtId="0" fontId="0" fillId="0" borderId="45" xfId="0" applyBorder="1" applyAlignment="1">
      <alignment horizontal="center" vertical="center"/>
    </xf>
    <xf numFmtId="0" fontId="0" fillId="0" borderId="61" xfId="0" applyBorder="1" applyAlignment="1">
      <alignment horizontal="center" vertical="center"/>
    </xf>
    <xf numFmtId="0" fontId="0" fillId="0" borderId="44" xfId="0" applyBorder="1" applyAlignment="1">
      <alignment horizontal="center" vertical="center"/>
    </xf>
    <xf numFmtId="0" fontId="3" fillId="0" borderId="13" xfId="0" applyFont="1" applyBorder="1" applyAlignment="1">
      <alignment horizontal="center" vertical="center"/>
    </xf>
    <xf numFmtId="0" fontId="7" fillId="0" borderId="13" xfId="0" applyFont="1" applyBorder="1" applyAlignment="1">
      <alignment horizontal="center" vertical="center"/>
    </xf>
    <xf numFmtId="38" fontId="3" fillId="0" borderId="13" xfId="1" applyFont="1" applyBorder="1" applyAlignment="1">
      <alignment horizontal="right" vertical="center"/>
    </xf>
    <xf numFmtId="0" fontId="3" fillId="2" borderId="13" xfId="0" applyFont="1" applyFill="1" applyBorder="1" applyAlignment="1">
      <alignment horizontal="center" vertical="center"/>
    </xf>
    <xf numFmtId="38" fontId="3" fillId="0" borderId="16" xfId="1" applyFont="1" applyBorder="1" applyAlignment="1">
      <alignment horizontal="right" vertical="center"/>
    </xf>
    <xf numFmtId="38" fontId="3" fillId="0" borderId="19" xfId="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T59"/>
  <sheetViews>
    <sheetView tabSelected="1" view="pageBreakPreview" zoomScale="60" zoomScaleNormal="60" workbookViewId="0">
      <selection activeCell="B2" sqref="B2:AO3"/>
    </sheetView>
  </sheetViews>
  <sheetFormatPr defaultRowHeight="18.75" x14ac:dyDescent="0.4"/>
  <cols>
    <col min="1" max="46" width="3.125" customWidth="1"/>
    <col min="47" max="47" width="3.125" style="3" customWidth="1"/>
    <col min="48" max="669" width="3.125" customWidth="1"/>
    <col min="670" max="670" width="3.125" style="2" customWidth="1"/>
  </cols>
  <sheetData>
    <row r="1" spans="1:88" ht="19.5" thickBot="1" x14ac:dyDescent="0.45">
      <c r="A1" s="100"/>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01"/>
      <c r="AQ1" s="102"/>
      <c r="AR1" s="102"/>
      <c r="AS1" s="102"/>
      <c r="AT1" s="102"/>
      <c r="AU1" s="103"/>
      <c r="AV1" s="128"/>
      <c r="AW1" s="128"/>
      <c r="AX1" s="128"/>
      <c r="AY1" s="128"/>
      <c r="AZ1" s="128"/>
      <c r="BA1" s="128"/>
      <c r="BB1" s="128"/>
      <c r="BC1" s="128"/>
      <c r="BD1" s="128"/>
      <c r="BE1" s="128"/>
      <c r="BF1" s="128"/>
      <c r="BG1" s="128"/>
      <c r="BH1" s="128"/>
      <c r="BI1" s="128"/>
      <c r="BJ1" s="128"/>
      <c r="BK1" s="128"/>
      <c r="BL1" s="128"/>
      <c r="BM1" s="128"/>
      <c r="BN1" s="128"/>
      <c r="BO1" s="128"/>
      <c r="BP1" s="128"/>
      <c r="BQ1" s="128"/>
      <c r="BR1" s="128"/>
      <c r="BS1" s="128"/>
      <c r="BT1" s="128"/>
      <c r="BU1" s="128"/>
      <c r="BV1" s="128"/>
      <c r="BW1" s="128"/>
      <c r="BX1" s="128"/>
      <c r="BY1" s="128"/>
      <c r="BZ1" s="128"/>
      <c r="CA1" s="128"/>
      <c r="CB1" s="128"/>
      <c r="CC1" s="128"/>
      <c r="CD1" s="128"/>
      <c r="CE1" s="128"/>
      <c r="CF1" s="128"/>
      <c r="CG1" s="128"/>
      <c r="CH1" s="128"/>
      <c r="CI1" s="128"/>
      <c r="CJ1" s="100"/>
    </row>
    <row r="2" spans="1:88" ht="19.5" customHeight="1" thickTop="1" x14ac:dyDescent="0.4">
      <c r="A2" s="100"/>
      <c r="B2" s="324" t="s">
        <v>175</v>
      </c>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c r="AI2" s="325"/>
      <c r="AJ2" s="325"/>
      <c r="AK2" s="325"/>
      <c r="AL2" s="325"/>
      <c r="AM2" s="325"/>
      <c r="AN2" s="325"/>
      <c r="AO2" s="326"/>
      <c r="AP2" s="101"/>
      <c r="AQ2" s="102"/>
      <c r="AR2" s="102"/>
      <c r="AS2" s="102"/>
      <c r="AT2" s="102"/>
      <c r="AU2" s="103"/>
      <c r="AV2" s="163" t="s">
        <v>176</v>
      </c>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5"/>
      <c r="CJ2" s="100"/>
    </row>
    <row r="3" spans="1:88" ht="19.5" customHeight="1" thickBot="1" x14ac:dyDescent="0.45">
      <c r="A3" s="100"/>
      <c r="B3" s="327"/>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9"/>
      <c r="AP3" s="101"/>
      <c r="AQ3" s="102"/>
      <c r="AR3" s="102"/>
      <c r="AS3" s="102"/>
      <c r="AT3" s="102"/>
      <c r="AU3" s="103"/>
      <c r="AV3" s="166"/>
      <c r="AW3" s="167"/>
      <c r="AX3" s="167"/>
      <c r="AY3" s="167"/>
      <c r="AZ3" s="167"/>
      <c r="BA3" s="167"/>
      <c r="BB3" s="167"/>
      <c r="BC3" s="167"/>
      <c r="BD3" s="167"/>
      <c r="BE3" s="167"/>
      <c r="BF3" s="167"/>
      <c r="BG3" s="167"/>
      <c r="BH3" s="167"/>
      <c r="BI3" s="167"/>
      <c r="BJ3" s="167"/>
      <c r="BK3" s="167"/>
      <c r="BL3" s="167"/>
      <c r="BM3" s="167"/>
      <c r="BN3" s="167"/>
      <c r="BO3" s="167"/>
      <c r="BP3" s="167"/>
      <c r="BQ3" s="167"/>
      <c r="BR3" s="167"/>
      <c r="BS3" s="167"/>
      <c r="BT3" s="167"/>
      <c r="BU3" s="167"/>
      <c r="BV3" s="167"/>
      <c r="BW3" s="167"/>
      <c r="BX3" s="167"/>
      <c r="BY3" s="167"/>
      <c r="BZ3" s="167"/>
      <c r="CA3" s="167"/>
      <c r="CB3" s="167"/>
      <c r="CC3" s="167"/>
      <c r="CD3" s="167"/>
      <c r="CE3" s="167"/>
      <c r="CF3" s="167"/>
      <c r="CG3" s="167"/>
      <c r="CH3" s="167"/>
      <c r="CI3" s="168"/>
      <c r="CJ3" s="100"/>
    </row>
    <row r="4" spans="1:88" ht="19.5" thickTop="1" x14ac:dyDescent="0.4">
      <c r="A4" s="100"/>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01"/>
      <c r="AQ4" s="102"/>
      <c r="AR4" s="102"/>
      <c r="AS4" s="102"/>
      <c r="AT4" s="102"/>
      <c r="AU4" s="103"/>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c r="BU4" s="127"/>
      <c r="BV4" s="127"/>
      <c r="BW4" s="127"/>
      <c r="BX4" s="127"/>
      <c r="BY4" s="127"/>
      <c r="BZ4" s="127"/>
      <c r="CA4" s="127"/>
      <c r="CB4" s="127"/>
      <c r="CC4" s="127"/>
      <c r="CD4" s="127"/>
      <c r="CE4" s="127"/>
      <c r="CF4" s="127"/>
      <c r="CG4" s="127"/>
      <c r="CH4" s="127"/>
      <c r="CI4" s="127"/>
      <c r="CJ4" s="100"/>
    </row>
    <row r="5" spans="1:88" ht="19.5" customHeight="1" x14ac:dyDescent="0.35">
      <c r="A5" s="100"/>
      <c r="B5" s="111" t="str">
        <f>Sheet3!J29</f>
        <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0" t="s">
        <v>35</v>
      </c>
      <c r="AH5" s="110"/>
      <c r="AI5" s="110"/>
      <c r="AJ5" s="110"/>
      <c r="AK5" s="330">
        <f ca="1">TODAY()</f>
        <v>45397</v>
      </c>
      <c r="AL5" s="330"/>
      <c r="AM5" s="330"/>
      <c r="AN5" s="330"/>
      <c r="AO5" s="330"/>
      <c r="AP5" s="101"/>
      <c r="AQ5" s="102"/>
      <c r="AR5" s="102"/>
      <c r="AS5" s="102"/>
      <c r="AT5" s="102"/>
      <c r="AU5" s="103"/>
      <c r="AV5" s="109" t="s">
        <v>36</v>
      </c>
      <c r="AW5" s="109"/>
      <c r="AX5" s="109"/>
      <c r="AY5" s="109"/>
      <c r="AZ5" s="109"/>
      <c r="BA5" s="109"/>
      <c r="BB5" s="109"/>
      <c r="BC5" s="109"/>
      <c r="BD5" s="109"/>
      <c r="BE5" s="109"/>
      <c r="BF5" s="109"/>
      <c r="BG5" s="109"/>
      <c r="BH5" s="109"/>
      <c r="BI5" s="109"/>
      <c r="BJ5" s="109"/>
      <c r="BK5" s="109"/>
      <c r="BL5" s="109"/>
      <c r="BM5" s="109"/>
      <c r="BN5" s="109"/>
      <c r="BO5" s="109"/>
      <c r="BP5" s="109"/>
      <c r="BQ5" s="107">
        <f>Sheet3!B10</f>
        <v>0</v>
      </c>
      <c r="BR5" s="107"/>
      <c r="BS5" s="107"/>
      <c r="BT5" s="77" t="s">
        <v>132</v>
      </c>
      <c r="BU5" s="109" t="s">
        <v>61</v>
      </c>
      <c r="BV5" s="109"/>
      <c r="BW5" s="109"/>
      <c r="BX5" s="109"/>
      <c r="BY5" s="109"/>
      <c r="BZ5" s="109"/>
      <c r="CA5" s="109"/>
      <c r="CB5" s="109"/>
      <c r="CC5" s="109"/>
      <c r="CD5" s="109"/>
      <c r="CE5" s="109"/>
      <c r="CF5" s="107">
        <f>Sheet3!C10</f>
        <v>0</v>
      </c>
      <c r="CG5" s="107"/>
      <c r="CH5" s="107"/>
      <c r="CI5" s="77" t="s">
        <v>132</v>
      </c>
      <c r="CJ5" s="100"/>
    </row>
    <row r="6" spans="1:88" ht="19.5" customHeight="1" thickBot="1" x14ac:dyDescent="0.4">
      <c r="A6" s="100"/>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0"/>
      <c r="AH6" s="110"/>
      <c r="AI6" s="110"/>
      <c r="AJ6" s="110"/>
      <c r="AK6" s="330"/>
      <c r="AL6" s="330"/>
      <c r="AM6" s="330"/>
      <c r="AN6" s="330"/>
      <c r="AO6" s="330"/>
      <c r="AP6" s="101"/>
      <c r="AQ6" s="102"/>
      <c r="AR6" s="102"/>
      <c r="AS6" s="102"/>
      <c r="AT6" s="102"/>
      <c r="AU6" s="103"/>
      <c r="AV6" s="109" t="s">
        <v>37</v>
      </c>
      <c r="AW6" s="109"/>
      <c r="AX6" s="109"/>
      <c r="AY6" s="109"/>
      <c r="AZ6" s="109"/>
      <c r="BA6" s="109"/>
      <c r="BB6" s="109"/>
      <c r="BC6" s="109"/>
      <c r="BD6" s="109"/>
      <c r="BE6" s="109"/>
      <c r="BF6" s="109"/>
      <c r="BG6" s="109"/>
      <c r="BH6" s="109"/>
      <c r="BI6" s="109"/>
      <c r="BJ6" s="109"/>
      <c r="BK6" s="109"/>
      <c r="BL6" s="109"/>
      <c r="BM6" s="109"/>
      <c r="BN6" s="109"/>
      <c r="BO6" s="109"/>
      <c r="BP6" s="109"/>
      <c r="BQ6" s="107">
        <f>Sheet3!E10</f>
        <v>0</v>
      </c>
      <c r="BR6" s="107"/>
      <c r="BS6" s="107"/>
      <c r="BT6" s="77" t="s">
        <v>132</v>
      </c>
      <c r="BU6" s="109" t="s">
        <v>38</v>
      </c>
      <c r="BV6" s="109"/>
      <c r="BW6" s="109"/>
      <c r="BX6" s="109"/>
      <c r="BY6" s="109"/>
      <c r="BZ6" s="109"/>
      <c r="CA6" s="109"/>
      <c r="CB6" s="109"/>
      <c r="CC6" s="109"/>
      <c r="CD6" s="109"/>
      <c r="CE6" s="109"/>
      <c r="CF6" s="108">
        <f>Sheet3!D10</f>
        <v>0</v>
      </c>
      <c r="CG6" s="107"/>
      <c r="CH6" s="107"/>
      <c r="CI6" s="77" t="s">
        <v>132</v>
      </c>
      <c r="CJ6" s="100"/>
    </row>
    <row r="7" spans="1:88" ht="20.25" thickTop="1" thickBot="1" x14ac:dyDescent="0.45">
      <c r="A7" s="100"/>
      <c r="B7" s="266" t="s">
        <v>0</v>
      </c>
      <c r="C7" s="267"/>
      <c r="D7" s="267"/>
      <c r="E7" s="267"/>
      <c r="F7" s="268"/>
      <c r="G7" s="285" t="s">
        <v>82</v>
      </c>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101"/>
      <c r="AQ7" s="102"/>
      <c r="AR7" s="102"/>
      <c r="AS7" s="102"/>
      <c r="AT7" s="102"/>
      <c r="AU7" s="103"/>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00"/>
    </row>
    <row r="8" spans="1:88" ht="19.5" customHeight="1" thickTop="1" thickBot="1" x14ac:dyDescent="0.4">
      <c r="A8" s="100"/>
      <c r="B8" s="269"/>
      <c r="C8" s="270"/>
      <c r="D8" s="270"/>
      <c r="E8" s="270"/>
      <c r="F8" s="271"/>
      <c r="G8" s="285"/>
      <c r="H8" s="285"/>
      <c r="I8" s="285"/>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M8" s="285"/>
      <c r="AN8" s="285"/>
      <c r="AO8" s="285"/>
      <c r="AP8" s="101"/>
      <c r="AQ8" s="102"/>
      <c r="AR8" s="102"/>
      <c r="AS8" s="102"/>
      <c r="AT8" s="102"/>
      <c r="AU8" s="103"/>
      <c r="AV8" s="252" t="s">
        <v>53</v>
      </c>
      <c r="AW8" s="253"/>
      <c r="AX8" s="253"/>
      <c r="AY8" s="253"/>
      <c r="AZ8" s="253"/>
      <c r="BA8" s="253"/>
      <c r="BB8" s="253"/>
      <c r="BC8" s="253"/>
      <c r="BD8" s="253"/>
      <c r="BE8" s="198">
        <f>Sheet3!C27</f>
        <v>0</v>
      </c>
      <c r="BF8" s="199"/>
      <c r="BG8" s="199"/>
      <c r="BH8" s="199"/>
      <c r="BI8" s="199"/>
      <c r="BJ8" s="199"/>
      <c r="BK8" s="199"/>
      <c r="BL8" s="199"/>
      <c r="BM8" s="199"/>
      <c r="BN8" s="199"/>
      <c r="BO8" s="69" t="s">
        <v>133</v>
      </c>
      <c r="BP8" s="253" t="s">
        <v>39</v>
      </c>
      <c r="BQ8" s="253"/>
      <c r="BR8" s="253"/>
      <c r="BS8" s="253"/>
      <c r="BT8" s="253"/>
      <c r="BU8" s="253"/>
      <c r="BV8" s="253"/>
      <c r="BW8" s="253"/>
      <c r="BX8" s="253"/>
      <c r="BY8" s="198">
        <f>Sheet3!D27</f>
        <v>0</v>
      </c>
      <c r="BZ8" s="199"/>
      <c r="CA8" s="199"/>
      <c r="CB8" s="199"/>
      <c r="CC8" s="199"/>
      <c r="CD8" s="199"/>
      <c r="CE8" s="199"/>
      <c r="CF8" s="199"/>
      <c r="CG8" s="199"/>
      <c r="CH8" s="199"/>
      <c r="CI8" s="70" t="s">
        <v>133</v>
      </c>
      <c r="CJ8" s="100"/>
    </row>
    <row r="9" spans="1:88" ht="19.5" customHeight="1" thickTop="1" x14ac:dyDescent="0.35">
      <c r="A9" s="100"/>
      <c r="B9" s="112"/>
      <c r="C9" s="113"/>
      <c r="D9" s="113"/>
      <c r="E9" s="113"/>
      <c r="F9" s="113"/>
      <c r="G9" s="113"/>
      <c r="H9" s="113"/>
      <c r="I9" s="113"/>
      <c r="J9" s="113"/>
      <c r="K9" s="113"/>
      <c r="L9" s="113"/>
      <c r="M9" s="114"/>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01"/>
      <c r="AQ9" s="102"/>
      <c r="AR9" s="102"/>
      <c r="AS9" s="102"/>
      <c r="AT9" s="102"/>
      <c r="AU9" s="103"/>
      <c r="AV9" s="204" t="s">
        <v>54</v>
      </c>
      <c r="AW9" s="205"/>
      <c r="AX9" s="205"/>
      <c r="AY9" s="205"/>
      <c r="AZ9" s="205"/>
      <c r="BA9" s="205"/>
      <c r="BB9" s="205"/>
      <c r="BC9" s="205"/>
      <c r="BD9" s="205"/>
      <c r="BE9" s="200">
        <f>Sheet3!F27</f>
        <v>0</v>
      </c>
      <c r="BF9" s="201"/>
      <c r="BG9" s="201"/>
      <c r="BH9" s="201"/>
      <c r="BI9" s="201"/>
      <c r="BJ9" s="201"/>
      <c r="BK9" s="201"/>
      <c r="BL9" s="201"/>
      <c r="BM9" s="201"/>
      <c r="BN9" s="201"/>
      <c r="BO9" s="71" t="s">
        <v>133</v>
      </c>
      <c r="BP9" s="205" t="s">
        <v>40</v>
      </c>
      <c r="BQ9" s="205"/>
      <c r="BR9" s="205"/>
      <c r="BS9" s="205"/>
      <c r="BT9" s="205"/>
      <c r="BU9" s="205"/>
      <c r="BV9" s="205"/>
      <c r="BW9" s="205"/>
      <c r="BX9" s="205"/>
      <c r="BY9" s="200">
        <f>Sheet3!G27</f>
        <v>0</v>
      </c>
      <c r="BZ9" s="201"/>
      <c r="CA9" s="201"/>
      <c r="CB9" s="201"/>
      <c r="CC9" s="201"/>
      <c r="CD9" s="201"/>
      <c r="CE9" s="201"/>
      <c r="CF9" s="201"/>
      <c r="CG9" s="201"/>
      <c r="CH9" s="201"/>
      <c r="CI9" s="72" t="s">
        <v>133</v>
      </c>
      <c r="CJ9" s="100"/>
    </row>
    <row r="10" spans="1:88" ht="19.5" customHeight="1" thickBot="1" x14ac:dyDescent="0.4">
      <c r="A10" s="100"/>
      <c r="B10" s="115"/>
      <c r="C10" s="116"/>
      <c r="D10" s="116"/>
      <c r="E10" s="116"/>
      <c r="F10" s="116"/>
      <c r="G10" s="116"/>
      <c r="H10" s="116"/>
      <c r="I10" s="116"/>
      <c r="J10" s="116"/>
      <c r="K10" s="116"/>
      <c r="L10" s="116"/>
      <c r="M10" s="117"/>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01"/>
      <c r="AQ10" s="102"/>
      <c r="AR10" s="102"/>
      <c r="AS10" s="102"/>
      <c r="AT10" s="102"/>
      <c r="AU10" s="103"/>
      <c r="AV10" s="206" t="s">
        <v>52</v>
      </c>
      <c r="AW10" s="207"/>
      <c r="AX10" s="207"/>
      <c r="AY10" s="207"/>
      <c r="AZ10" s="207"/>
      <c r="BA10" s="207"/>
      <c r="BB10" s="207"/>
      <c r="BC10" s="207"/>
      <c r="BD10" s="207"/>
      <c r="BE10" s="202">
        <f>Sheet3!E27</f>
        <v>0</v>
      </c>
      <c r="BF10" s="203"/>
      <c r="BG10" s="203"/>
      <c r="BH10" s="203"/>
      <c r="BI10" s="203"/>
      <c r="BJ10" s="203"/>
      <c r="BK10" s="203"/>
      <c r="BL10" s="203"/>
      <c r="BM10" s="203"/>
      <c r="BN10" s="203"/>
      <c r="BO10" s="73" t="s">
        <v>133</v>
      </c>
      <c r="BP10" s="207" t="s">
        <v>41</v>
      </c>
      <c r="BQ10" s="207"/>
      <c r="BR10" s="207"/>
      <c r="BS10" s="207"/>
      <c r="BT10" s="207"/>
      <c r="BU10" s="207"/>
      <c r="BV10" s="207"/>
      <c r="BW10" s="207"/>
      <c r="BX10" s="207"/>
      <c r="BY10" s="254" t="str">
        <f>IF(Sheet3!A10=0,"",Sheet3!J3)</f>
        <v/>
      </c>
      <c r="BZ10" s="254"/>
      <c r="CA10" s="254"/>
      <c r="CB10" s="254"/>
      <c r="CC10" s="254"/>
      <c r="CD10" s="254"/>
      <c r="CE10" s="254"/>
      <c r="CF10" s="254"/>
      <c r="CG10" s="254"/>
      <c r="CH10" s="254"/>
      <c r="CI10" s="255"/>
      <c r="CJ10" s="100"/>
    </row>
    <row r="11" spans="1:88" ht="20.25" customHeight="1" thickTop="1" thickBot="1" x14ac:dyDescent="0.45">
      <c r="A11" s="100"/>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1"/>
      <c r="AQ11" s="102"/>
      <c r="AR11" s="102"/>
      <c r="AS11" s="102"/>
      <c r="AT11" s="102"/>
      <c r="AU11" s="103"/>
      <c r="AV11" s="105" t="s">
        <v>55</v>
      </c>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0"/>
    </row>
    <row r="12" spans="1:88" ht="19.5" customHeight="1" thickTop="1" x14ac:dyDescent="0.4">
      <c r="A12" s="100"/>
      <c r="B12" s="266" t="s">
        <v>1</v>
      </c>
      <c r="C12" s="267"/>
      <c r="D12" s="267"/>
      <c r="E12" s="267"/>
      <c r="F12" s="268"/>
      <c r="G12" s="284" t="s">
        <v>189</v>
      </c>
      <c r="H12" s="285"/>
      <c r="I12" s="285"/>
      <c r="J12" s="285"/>
      <c r="K12" s="285"/>
      <c r="L12" s="285"/>
      <c r="M12" s="285"/>
      <c r="N12" s="285"/>
      <c r="O12" s="285"/>
      <c r="P12" s="285"/>
      <c r="Q12" s="285"/>
      <c r="R12" s="285"/>
      <c r="S12" s="285"/>
      <c r="T12" s="285"/>
      <c r="U12" s="285"/>
      <c r="V12" s="285"/>
      <c r="W12" s="285"/>
      <c r="X12" s="285"/>
      <c r="Y12" s="285"/>
      <c r="Z12" s="285"/>
      <c r="AA12" s="285"/>
      <c r="AB12" s="285"/>
      <c r="AC12" s="285"/>
      <c r="AD12" s="285"/>
      <c r="AE12" s="285"/>
      <c r="AF12" s="285"/>
      <c r="AG12" s="285"/>
      <c r="AH12" s="285"/>
      <c r="AI12" s="285"/>
      <c r="AJ12" s="285"/>
      <c r="AK12" s="285"/>
      <c r="AL12" s="285"/>
      <c r="AM12" s="285"/>
      <c r="AN12" s="285"/>
      <c r="AO12" s="285"/>
      <c r="AP12" s="101"/>
      <c r="AQ12" s="102"/>
      <c r="AR12" s="102"/>
      <c r="AS12" s="102"/>
      <c r="AT12" s="102"/>
      <c r="AU12" s="103"/>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0"/>
    </row>
    <row r="13" spans="1:88" ht="19.5" customHeight="1" thickBot="1" x14ac:dyDescent="0.45">
      <c r="A13" s="100"/>
      <c r="B13" s="307"/>
      <c r="C13" s="308"/>
      <c r="D13" s="308"/>
      <c r="E13" s="308"/>
      <c r="F13" s="309"/>
      <c r="G13" s="286"/>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7"/>
      <c r="AM13" s="287"/>
      <c r="AN13" s="287"/>
      <c r="AO13" s="287"/>
      <c r="AP13" s="101"/>
      <c r="AQ13" s="102"/>
      <c r="AR13" s="102"/>
      <c r="AS13" s="102"/>
      <c r="AT13" s="102"/>
      <c r="AU13" s="103"/>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0"/>
    </row>
    <row r="14" spans="1:88" ht="19.5" customHeight="1" thickTop="1" x14ac:dyDescent="0.4">
      <c r="A14" s="100"/>
      <c r="B14" s="310" t="s">
        <v>2</v>
      </c>
      <c r="C14" s="311"/>
      <c r="D14" s="311"/>
      <c r="E14" s="311"/>
      <c r="F14" s="311"/>
      <c r="G14" s="311" t="s">
        <v>3</v>
      </c>
      <c r="H14" s="311"/>
      <c r="I14" s="311"/>
      <c r="J14" s="311"/>
      <c r="K14" s="311"/>
      <c r="L14" s="311"/>
      <c r="M14" s="311"/>
      <c r="N14" s="311" t="s">
        <v>4</v>
      </c>
      <c r="O14" s="311"/>
      <c r="P14" s="311"/>
      <c r="Q14" s="311"/>
      <c r="R14" s="311"/>
      <c r="S14" s="311"/>
      <c r="T14" s="311"/>
      <c r="U14" s="311" t="s">
        <v>5</v>
      </c>
      <c r="V14" s="311"/>
      <c r="W14" s="311"/>
      <c r="X14" s="311"/>
      <c r="Y14" s="311"/>
      <c r="Z14" s="311"/>
      <c r="AA14" s="311"/>
      <c r="AB14" s="311" t="s">
        <v>6</v>
      </c>
      <c r="AC14" s="311"/>
      <c r="AD14" s="311"/>
      <c r="AE14" s="311"/>
      <c r="AF14" s="311"/>
      <c r="AG14" s="311"/>
      <c r="AH14" s="311"/>
      <c r="AI14" s="311" t="s">
        <v>7</v>
      </c>
      <c r="AJ14" s="311"/>
      <c r="AK14" s="311"/>
      <c r="AL14" s="311"/>
      <c r="AM14" s="311"/>
      <c r="AN14" s="311"/>
      <c r="AO14" s="312"/>
      <c r="AP14" s="101"/>
      <c r="AQ14" s="102"/>
      <c r="AR14" s="102"/>
      <c r="AS14" s="102"/>
      <c r="AT14" s="102"/>
      <c r="AU14" s="103"/>
      <c r="AV14" s="243"/>
      <c r="AW14" s="244"/>
      <c r="AX14" s="244"/>
      <c r="AY14" s="244"/>
      <c r="AZ14" s="244"/>
      <c r="BA14" s="244"/>
      <c r="BB14" s="244"/>
      <c r="BC14" s="244"/>
      <c r="BD14" s="244"/>
      <c r="BE14" s="245"/>
      <c r="BF14" s="258" t="s">
        <v>49</v>
      </c>
      <c r="BG14" s="258"/>
      <c r="BH14" s="258"/>
      <c r="BI14" s="258"/>
      <c r="BJ14" s="258"/>
      <c r="BK14" s="258"/>
      <c r="BL14" s="258"/>
      <c r="BM14" s="258"/>
      <c r="BN14" s="258"/>
      <c r="BO14" s="258"/>
      <c r="BP14" s="186" t="s">
        <v>51</v>
      </c>
      <c r="BQ14" s="187"/>
      <c r="BR14" s="187"/>
      <c r="BS14" s="187"/>
      <c r="BT14" s="187"/>
      <c r="BU14" s="187"/>
      <c r="BV14" s="187"/>
      <c r="BW14" s="187"/>
      <c r="BX14" s="187"/>
      <c r="BY14" s="188"/>
      <c r="BZ14" s="260" t="s">
        <v>50</v>
      </c>
      <c r="CA14" s="260"/>
      <c r="CB14" s="260"/>
      <c r="CC14" s="260"/>
      <c r="CD14" s="260"/>
      <c r="CE14" s="260"/>
      <c r="CF14" s="260"/>
      <c r="CG14" s="260"/>
      <c r="CH14" s="260"/>
      <c r="CI14" s="261"/>
      <c r="CJ14" s="100"/>
    </row>
    <row r="15" spans="1:88" ht="19.5" customHeight="1" thickBot="1" x14ac:dyDescent="0.45">
      <c r="A15" s="100"/>
      <c r="B15" s="313"/>
      <c r="C15" s="314"/>
      <c r="D15" s="314"/>
      <c r="E15" s="314"/>
      <c r="F15" s="314"/>
      <c r="G15" s="314"/>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4"/>
      <c r="AM15" s="314"/>
      <c r="AN15" s="314"/>
      <c r="AO15" s="315"/>
      <c r="AP15" s="101"/>
      <c r="AQ15" s="102"/>
      <c r="AR15" s="102"/>
      <c r="AS15" s="102"/>
      <c r="AT15" s="102"/>
      <c r="AU15" s="103"/>
      <c r="AV15" s="246"/>
      <c r="AW15" s="247"/>
      <c r="AX15" s="247"/>
      <c r="AY15" s="247"/>
      <c r="AZ15" s="247"/>
      <c r="BA15" s="247"/>
      <c r="BB15" s="247"/>
      <c r="BC15" s="247"/>
      <c r="BD15" s="247"/>
      <c r="BE15" s="248"/>
      <c r="BF15" s="259"/>
      <c r="BG15" s="259"/>
      <c r="BH15" s="259"/>
      <c r="BI15" s="259"/>
      <c r="BJ15" s="259"/>
      <c r="BK15" s="259"/>
      <c r="BL15" s="259"/>
      <c r="BM15" s="259"/>
      <c r="BN15" s="259"/>
      <c r="BO15" s="259"/>
      <c r="BP15" s="189"/>
      <c r="BQ15" s="190"/>
      <c r="BR15" s="190"/>
      <c r="BS15" s="190"/>
      <c r="BT15" s="190"/>
      <c r="BU15" s="190"/>
      <c r="BV15" s="190"/>
      <c r="BW15" s="190"/>
      <c r="BX15" s="190"/>
      <c r="BY15" s="191"/>
      <c r="BZ15" s="262"/>
      <c r="CA15" s="262"/>
      <c r="CB15" s="262"/>
      <c r="CC15" s="262"/>
      <c r="CD15" s="262"/>
      <c r="CE15" s="262"/>
      <c r="CF15" s="262"/>
      <c r="CG15" s="262"/>
      <c r="CH15" s="262"/>
      <c r="CI15" s="263"/>
      <c r="CJ15" s="100"/>
    </row>
    <row r="16" spans="1:88" ht="19.5" customHeight="1" thickTop="1" x14ac:dyDescent="0.4">
      <c r="A16" s="100"/>
      <c r="B16" s="316" t="s">
        <v>23</v>
      </c>
      <c r="C16" s="283"/>
      <c r="D16" s="283"/>
      <c r="E16" s="283"/>
      <c r="F16" s="283"/>
      <c r="G16" s="320"/>
      <c r="H16" s="320"/>
      <c r="I16" s="320"/>
      <c r="J16" s="320"/>
      <c r="K16" s="320"/>
      <c r="L16" s="320"/>
      <c r="M16" s="320"/>
      <c r="N16" s="321"/>
      <c r="O16" s="321"/>
      <c r="P16" s="321"/>
      <c r="Q16" s="321"/>
      <c r="R16" s="321"/>
      <c r="S16" s="321"/>
      <c r="T16" s="321"/>
      <c r="U16" s="321"/>
      <c r="V16" s="321"/>
      <c r="W16" s="321"/>
      <c r="X16" s="321"/>
      <c r="Y16" s="321"/>
      <c r="Z16" s="321"/>
      <c r="AA16" s="321"/>
      <c r="AB16" s="321"/>
      <c r="AC16" s="321"/>
      <c r="AD16" s="321"/>
      <c r="AE16" s="321"/>
      <c r="AF16" s="321"/>
      <c r="AG16" s="321"/>
      <c r="AH16" s="321"/>
      <c r="AI16" s="322" t="str">
        <f>IF(Sheet3!C13=0,"",Sheet3!C21)</f>
        <v/>
      </c>
      <c r="AJ16" s="322"/>
      <c r="AK16" s="322"/>
      <c r="AL16" s="322"/>
      <c r="AM16" s="322"/>
      <c r="AN16" s="322"/>
      <c r="AO16" s="323"/>
      <c r="AP16" s="101"/>
      <c r="AQ16" s="102"/>
      <c r="AR16" s="102"/>
      <c r="AS16" s="102"/>
      <c r="AT16" s="102"/>
      <c r="AU16" s="103"/>
      <c r="AV16" s="192" t="s">
        <v>46</v>
      </c>
      <c r="AW16" s="193"/>
      <c r="AX16" s="193"/>
      <c r="AY16" s="193"/>
      <c r="AZ16" s="193"/>
      <c r="BA16" s="193"/>
      <c r="BB16" s="193"/>
      <c r="BC16" s="193"/>
      <c r="BD16" s="193"/>
      <c r="BE16" s="194"/>
      <c r="BF16" s="157">
        <f>Sheet3!B38</f>
        <v>0</v>
      </c>
      <c r="BG16" s="158"/>
      <c r="BH16" s="158"/>
      <c r="BI16" s="158"/>
      <c r="BJ16" s="158"/>
      <c r="BK16" s="158"/>
      <c r="BL16" s="158"/>
      <c r="BM16" s="158"/>
      <c r="BN16" s="158"/>
      <c r="BO16" s="176" t="str">
        <f>IF(BF16="","","円")</f>
        <v>円</v>
      </c>
      <c r="BP16" s="157">
        <f>Sheet3!C38</f>
        <v>0</v>
      </c>
      <c r="BQ16" s="158"/>
      <c r="BR16" s="158"/>
      <c r="BS16" s="158"/>
      <c r="BT16" s="158"/>
      <c r="BU16" s="158"/>
      <c r="BV16" s="158"/>
      <c r="BW16" s="158"/>
      <c r="BX16" s="158"/>
      <c r="BY16" s="264" t="str">
        <f>IF(BP16="","","円")</f>
        <v>円</v>
      </c>
      <c r="BZ16" s="157">
        <f>Sheet3!D38</f>
        <v>0</v>
      </c>
      <c r="CA16" s="158"/>
      <c r="CB16" s="158"/>
      <c r="CC16" s="158"/>
      <c r="CD16" s="158"/>
      <c r="CE16" s="158"/>
      <c r="CF16" s="158"/>
      <c r="CG16" s="158"/>
      <c r="CH16" s="158"/>
      <c r="CI16" s="265" t="str">
        <f>IF(BZ16="","","円")</f>
        <v>円</v>
      </c>
      <c r="CJ16" s="100"/>
    </row>
    <row r="17" spans="1:88" ht="18.75" customHeight="1" x14ac:dyDescent="0.4">
      <c r="A17" s="100"/>
      <c r="B17" s="276"/>
      <c r="C17" s="277"/>
      <c r="D17" s="277"/>
      <c r="E17" s="277"/>
      <c r="F17" s="277"/>
      <c r="G17" s="303"/>
      <c r="H17" s="303"/>
      <c r="I17" s="303"/>
      <c r="J17" s="303"/>
      <c r="K17" s="303"/>
      <c r="L17" s="303"/>
      <c r="M17" s="303"/>
      <c r="N17" s="304"/>
      <c r="O17" s="304"/>
      <c r="P17" s="304"/>
      <c r="Q17" s="304"/>
      <c r="R17" s="304"/>
      <c r="S17" s="304"/>
      <c r="T17" s="304"/>
      <c r="U17" s="304"/>
      <c r="V17" s="304"/>
      <c r="W17" s="304"/>
      <c r="X17" s="304"/>
      <c r="Y17" s="304"/>
      <c r="Z17" s="304"/>
      <c r="AA17" s="304"/>
      <c r="AB17" s="304"/>
      <c r="AC17" s="304"/>
      <c r="AD17" s="304"/>
      <c r="AE17" s="304"/>
      <c r="AF17" s="304"/>
      <c r="AG17" s="304"/>
      <c r="AH17" s="304"/>
      <c r="AI17" s="305"/>
      <c r="AJ17" s="305"/>
      <c r="AK17" s="305"/>
      <c r="AL17" s="305"/>
      <c r="AM17" s="305"/>
      <c r="AN17" s="305"/>
      <c r="AO17" s="306"/>
      <c r="AP17" s="101"/>
      <c r="AQ17" s="102"/>
      <c r="AR17" s="102"/>
      <c r="AS17" s="102"/>
      <c r="AT17" s="102"/>
      <c r="AU17" s="103"/>
      <c r="AV17" s="195"/>
      <c r="AW17" s="196"/>
      <c r="AX17" s="196"/>
      <c r="AY17" s="196"/>
      <c r="AZ17" s="196"/>
      <c r="BA17" s="196"/>
      <c r="BB17" s="196"/>
      <c r="BC17" s="196"/>
      <c r="BD17" s="196"/>
      <c r="BE17" s="197"/>
      <c r="BF17" s="174"/>
      <c r="BG17" s="175"/>
      <c r="BH17" s="175"/>
      <c r="BI17" s="175"/>
      <c r="BJ17" s="175"/>
      <c r="BK17" s="175"/>
      <c r="BL17" s="175"/>
      <c r="BM17" s="175"/>
      <c r="BN17" s="175"/>
      <c r="BO17" s="177"/>
      <c r="BP17" s="174"/>
      <c r="BQ17" s="175"/>
      <c r="BR17" s="175"/>
      <c r="BS17" s="175"/>
      <c r="BT17" s="175"/>
      <c r="BU17" s="175"/>
      <c r="BV17" s="175"/>
      <c r="BW17" s="175"/>
      <c r="BX17" s="175"/>
      <c r="BY17" s="178"/>
      <c r="BZ17" s="174"/>
      <c r="CA17" s="175"/>
      <c r="CB17" s="175"/>
      <c r="CC17" s="175"/>
      <c r="CD17" s="175"/>
      <c r="CE17" s="175"/>
      <c r="CF17" s="175"/>
      <c r="CG17" s="175"/>
      <c r="CH17" s="175"/>
      <c r="CI17" s="257"/>
      <c r="CJ17" s="100"/>
    </row>
    <row r="18" spans="1:88" ht="18.75" customHeight="1" x14ac:dyDescent="0.4">
      <c r="A18" s="100"/>
      <c r="B18" s="276" t="s">
        <v>18</v>
      </c>
      <c r="C18" s="277"/>
      <c r="D18" s="277"/>
      <c r="E18" s="277"/>
      <c r="F18" s="277"/>
      <c r="G18" s="303"/>
      <c r="H18" s="303"/>
      <c r="I18" s="303"/>
      <c r="J18" s="303"/>
      <c r="K18" s="303"/>
      <c r="L18" s="303"/>
      <c r="M18" s="303"/>
      <c r="N18" s="304"/>
      <c r="O18" s="304"/>
      <c r="P18" s="304"/>
      <c r="Q18" s="304"/>
      <c r="R18" s="304"/>
      <c r="S18" s="304"/>
      <c r="T18" s="304"/>
      <c r="U18" s="304"/>
      <c r="V18" s="304"/>
      <c r="W18" s="304"/>
      <c r="X18" s="304"/>
      <c r="Y18" s="304"/>
      <c r="Z18" s="304"/>
      <c r="AA18" s="304"/>
      <c r="AB18" s="304"/>
      <c r="AC18" s="304"/>
      <c r="AD18" s="304"/>
      <c r="AE18" s="304"/>
      <c r="AF18" s="304"/>
      <c r="AG18" s="304"/>
      <c r="AH18" s="304"/>
      <c r="AI18" s="305" t="str">
        <f>IF(Sheet3!C14=0,"",Sheet3!C22)</f>
        <v/>
      </c>
      <c r="AJ18" s="305"/>
      <c r="AK18" s="305"/>
      <c r="AL18" s="305"/>
      <c r="AM18" s="305"/>
      <c r="AN18" s="305"/>
      <c r="AO18" s="306"/>
      <c r="AP18" s="101"/>
      <c r="AQ18" s="102"/>
      <c r="AR18" s="102"/>
      <c r="AS18" s="102"/>
      <c r="AT18" s="102"/>
      <c r="AU18" s="103"/>
      <c r="AV18" s="195" t="s">
        <v>45</v>
      </c>
      <c r="AW18" s="196"/>
      <c r="AX18" s="196"/>
      <c r="AY18" s="196"/>
      <c r="AZ18" s="196"/>
      <c r="BA18" s="196"/>
      <c r="BB18" s="196"/>
      <c r="BC18" s="196"/>
      <c r="BD18" s="196"/>
      <c r="BE18" s="197"/>
      <c r="BF18" s="157">
        <f>Sheet3!B39</f>
        <v>0</v>
      </c>
      <c r="BG18" s="158"/>
      <c r="BH18" s="158"/>
      <c r="BI18" s="158"/>
      <c r="BJ18" s="158"/>
      <c r="BK18" s="158"/>
      <c r="BL18" s="158"/>
      <c r="BM18" s="158"/>
      <c r="BN18" s="158"/>
      <c r="BO18" s="176" t="str">
        <f>IF(BF18="","","円")</f>
        <v>円</v>
      </c>
      <c r="BP18" s="157">
        <f>Sheet3!C39</f>
        <v>0</v>
      </c>
      <c r="BQ18" s="158"/>
      <c r="BR18" s="158"/>
      <c r="BS18" s="158"/>
      <c r="BT18" s="158"/>
      <c r="BU18" s="158"/>
      <c r="BV18" s="158"/>
      <c r="BW18" s="158"/>
      <c r="BX18" s="158"/>
      <c r="BY18" s="171" t="str">
        <f>IF(BP18="","","円")</f>
        <v>円</v>
      </c>
      <c r="BZ18" s="157">
        <f>Sheet3!D39</f>
        <v>0</v>
      </c>
      <c r="CA18" s="158"/>
      <c r="CB18" s="158"/>
      <c r="CC18" s="158"/>
      <c r="CD18" s="158"/>
      <c r="CE18" s="158"/>
      <c r="CF18" s="158"/>
      <c r="CG18" s="158"/>
      <c r="CH18" s="158"/>
      <c r="CI18" s="256" t="str">
        <f>IF(BZ18="","","円")</f>
        <v>円</v>
      </c>
      <c r="CJ18" s="100"/>
    </row>
    <row r="19" spans="1:88" ht="18.75" customHeight="1" x14ac:dyDescent="0.4">
      <c r="A19" s="100"/>
      <c r="B19" s="276"/>
      <c r="C19" s="277"/>
      <c r="D19" s="277"/>
      <c r="E19" s="277"/>
      <c r="F19" s="277"/>
      <c r="G19" s="303"/>
      <c r="H19" s="303"/>
      <c r="I19" s="303"/>
      <c r="J19" s="303"/>
      <c r="K19" s="303"/>
      <c r="L19" s="303"/>
      <c r="M19" s="303"/>
      <c r="N19" s="304"/>
      <c r="O19" s="304"/>
      <c r="P19" s="304"/>
      <c r="Q19" s="304"/>
      <c r="R19" s="304"/>
      <c r="S19" s="304"/>
      <c r="T19" s="304"/>
      <c r="U19" s="304"/>
      <c r="V19" s="304"/>
      <c r="W19" s="304"/>
      <c r="X19" s="304"/>
      <c r="Y19" s="304"/>
      <c r="Z19" s="304"/>
      <c r="AA19" s="304"/>
      <c r="AB19" s="304"/>
      <c r="AC19" s="304"/>
      <c r="AD19" s="304"/>
      <c r="AE19" s="304"/>
      <c r="AF19" s="304"/>
      <c r="AG19" s="304"/>
      <c r="AH19" s="304"/>
      <c r="AI19" s="305"/>
      <c r="AJ19" s="305"/>
      <c r="AK19" s="305"/>
      <c r="AL19" s="305"/>
      <c r="AM19" s="305"/>
      <c r="AN19" s="305"/>
      <c r="AO19" s="306"/>
      <c r="AP19" s="101"/>
      <c r="AQ19" s="102"/>
      <c r="AR19" s="102"/>
      <c r="AS19" s="102"/>
      <c r="AT19" s="102"/>
      <c r="AU19" s="103"/>
      <c r="AV19" s="195"/>
      <c r="AW19" s="196"/>
      <c r="AX19" s="196"/>
      <c r="AY19" s="196"/>
      <c r="AZ19" s="196"/>
      <c r="BA19" s="196"/>
      <c r="BB19" s="196"/>
      <c r="BC19" s="196"/>
      <c r="BD19" s="196"/>
      <c r="BE19" s="197"/>
      <c r="BF19" s="157"/>
      <c r="BG19" s="158"/>
      <c r="BH19" s="158"/>
      <c r="BI19" s="158"/>
      <c r="BJ19" s="158"/>
      <c r="BK19" s="158"/>
      <c r="BL19" s="158"/>
      <c r="BM19" s="158"/>
      <c r="BN19" s="158"/>
      <c r="BO19" s="177"/>
      <c r="BP19" s="157"/>
      <c r="BQ19" s="158"/>
      <c r="BR19" s="158"/>
      <c r="BS19" s="158"/>
      <c r="BT19" s="158"/>
      <c r="BU19" s="158"/>
      <c r="BV19" s="158"/>
      <c r="BW19" s="158"/>
      <c r="BX19" s="158"/>
      <c r="BY19" s="178"/>
      <c r="BZ19" s="157"/>
      <c r="CA19" s="158"/>
      <c r="CB19" s="158"/>
      <c r="CC19" s="158"/>
      <c r="CD19" s="158"/>
      <c r="CE19" s="158"/>
      <c r="CF19" s="158"/>
      <c r="CG19" s="158"/>
      <c r="CH19" s="158"/>
      <c r="CI19" s="257"/>
      <c r="CJ19" s="100"/>
    </row>
    <row r="20" spans="1:88" ht="18.75" customHeight="1" x14ac:dyDescent="0.4">
      <c r="A20" s="100"/>
      <c r="B20" s="276" t="s">
        <v>19</v>
      </c>
      <c r="C20" s="277"/>
      <c r="D20" s="277"/>
      <c r="E20" s="277"/>
      <c r="F20" s="277"/>
      <c r="G20" s="303"/>
      <c r="H20" s="303"/>
      <c r="I20" s="303"/>
      <c r="J20" s="303"/>
      <c r="K20" s="303"/>
      <c r="L20" s="303"/>
      <c r="M20" s="303"/>
      <c r="N20" s="304"/>
      <c r="O20" s="304"/>
      <c r="P20" s="304"/>
      <c r="Q20" s="304"/>
      <c r="R20" s="304"/>
      <c r="S20" s="304"/>
      <c r="T20" s="304"/>
      <c r="U20" s="304"/>
      <c r="V20" s="304"/>
      <c r="W20" s="304"/>
      <c r="X20" s="304"/>
      <c r="Y20" s="304"/>
      <c r="Z20" s="304"/>
      <c r="AA20" s="304"/>
      <c r="AB20" s="304"/>
      <c r="AC20" s="304"/>
      <c r="AD20" s="304"/>
      <c r="AE20" s="304"/>
      <c r="AF20" s="304"/>
      <c r="AG20" s="304"/>
      <c r="AH20" s="304"/>
      <c r="AI20" s="305" t="str">
        <f>IF(Sheet3!C15=0,"",Sheet3!C23)</f>
        <v/>
      </c>
      <c r="AJ20" s="305"/>
      <c r="AK20" s="305"/>
      <c r="AL20" s="305"/>
      <c r="AM20" s="305"/>
      <c r="AN20" s="305"/>
      <c r="AO20" s="306"/>
      <c r="AP20" s="101"/>
      <c r="AQ20" s="102"/>
      <c r="AR20" s="102"/>
      <c r="AS20" s="102"/>
      <c r="AT20" s="102"/>
      <c r="AU20" s="103"/>
      <c r="AV20" s="195" t="s">
        <v>44</v>
      </c>
      <c r="AW20" s="196"/>
      <c r="AX20" s="196"/>
      <c r="AY20" s="196"/>
      <c r="AZ20" s="196"/>
      <c r="BA20" s="196"/>
      <c r="BB20" s="196"/>
      <c r="BC20" s="196"/>
      <c r="BD20" s="196"/>
      <c r="BE20" s="197"/>
      <c r="BF20" s="179">
        <f>Sheet3!B40</f>
        <v>0</v>
      </c>
      <c r="BG20" s="180"/>
      <c r="BH20" s="180"/>
      <c r="BI20" s="180"/>
      <c r="BJ20" s="180"/>
      <c r="BK20" s="180"/>
      <c r="BL20" s="180"/>
      <c r="BM20" s="180"/>
      <c r="BN20" s="180"/>
      <c r="BO20" s="181" t="str">
        <f>IF(BF20="","","円")</f>
        <v>円</v>
      </c>
      <c r="BP20" s="179">
        <f>Sheet3!C40</f>
        <v>0</v>
      </c>
      <c r="BQ20" s="180"/>
      <c r="BR20" s="180"/>
      <c r="BS20" s="180"/>
      <c r="BT20" s="180"/>
      <c r="BU20" s="180"/>
      <c r="BV20" s="180"/>
      <c r="BW20" s="180"/>
      <c r="BX20" s="180"/>
      <c r="BY20" s="183" t="str">
        <f>IF(BP20="","","円")</f>
        <v>円</v>
      </c>
      <c r="BZ20" s="179">
        <f>Sheet3!D40</f>
        <v>0</v>
      </c>
      <c r="CA20" s="180"/>
      <c r="CB20" s="180"/>
      <c r="CC20" s="180"/>
      <c r="CD20" s="180"/>
      <c r="CE20" s="180"/>
      <c r="CF20" s="180"/>
      <c r="CG20" s="180"/>
      <c r="CH20" s="180"/>
      <c r="CI20" s="184" t="str">
        <f>IF(BZ20="","","円")</f>
        <v>円</v>
      </c>
      <c r="CJ20" s="100"/>
    </row>
    <row r="21" spans="1:88" ht="19.5" customHeight="1" thickBot="1" x14ac:dyDescent="0.45">
      <c r="A21" s="100"/>
      <c r="B21" s="276"/>
      <c r="C21" s="277"/>
      <c r="D21" s="277"/>
      <c r="E21" s="277"/>
      <c r="F21" s="277"/>
      <c r="G21" s="303"/>
      <c r="H21" s="303"/>
      <c r="I21" s="303"/>
      <c r="J21" s="303"/>
      <c r="K21" s="303"/>
      <c r="L21" s="303"/>
      <c r="M21" s="303"/>
      <c r="N21" s="304"/>
      <c r="O21" s="304"/>
      <c r="P21" s="304"/>
      <c r="Q21" s="304"/>
      <c r="R21" s="304"/>
      <c r="S21" s="304"/>
      <c r="T21" s="304"/>
      <c r="U21" s="304"/>
      <c r="V21" s="304"/>
      <c r="W21" s="304"/>
      <c r="X21" s="304"/>
      <c r="Y21" s="304"/>
      <c r="Z21" s="304"/>
      <c r="AA21" s="304"/>
      <c r="AB21" s="304"/>
      <c r="AC21" s="304"/>
      <c r="AD21" s="304"/>
      <c r="AE21" s="304"/>
      <c r="AF21" s="304"/>
      <c r="AG21" s="304"/>
      <c r="AH21" s="304"/>
      <c r="AI21" s="305"/>
      <c r="AJ21" s="305"/>
      <c r="AK21" s="305"/>
      <c r="AL21" s="305"/>
      <c r="AM21" s="305"/>
      <c r="AN21" s="305"/>
      <c r="AO21" s="306"/>
      <c r="AP21" s="101"/>
      <c r="AQ21" s="102"/>
      <c r="AR21" s="102"/>
      <c r="AS21" s="102"/>
      <c r="AT21" s="102"/>
      <c r="AU21" s="103"/>
      <c r="AV21" s="218"/>
      <c r="AW21" s="219"/>
      <c r="AX21" s="219"/>
      <c r="AY21" s="219"/>
      <c r="AZ21" s="219"/>
      <c r="BA21" s="219"/>
      <c r="BB21" s="219"/>
      <c r="BC21" s="219"/>
      <c r="BD21" s="219"/>
      <c r="BE21" s="220"/>
      <c r="BF21" s="159"/>
      <c r="BG21" s="160"/>
      <c r="BH21" s="160"/>
      <c r="BI21" s="160"/>
      <c r="BJ21" s="160"/>
      <c r="BK21" s="160"/>
      <c r="BL21" s="160"/>
      <c r="BM21" s="160"/>
      <c r="BN21" s="160"/>
      <c r="BO21" s="182"/>
      <c r="BP21" s="159"/>
      <c r="BQ21" s="160"/>
      <c r="BR21" s="160"/>
      <c r="BS21" s="160"/>
      <c r="BT21" s="160"/>
      <c r="BU21" s="160"/>
      <c r="BV21" s="160"/>
      <c r="BW21" s="160"/>
      <c r="BX21" s="160"/>
      <c r="BY21" s="172"/>
      <c r="BZ21" s="159"/>
      <c r="CA21" s="160"/>
      <c r="CB21" s="160"/>
      <c r="CC21" s="160"/>
      <c r="CD21" s="160"/>
      <c r="CE21" s="160"/>
      <c r="CF21" s="160"/>
      <c r="CG21" s="160"/>
      <c r="CH21" s="160"/>
      <c r="CI21" s="185"/>
      <c r="CJ21" s="100"/>
    </row>
    <row r="22" spans="1:88" ht="19.5" customHeight="1" thickTop="1" x14ac:dyDescent="0.4">
      <c r="A22" s="100"/>
      <c r="B22" s="276" t="s">
        <v>20</v>
      </c>
      <c r="C22" s="277"/>
      <c r="D22" s="277"/>
      <c r="E22" s="277"/>
      <c r="F22" s="277"/>
      <c r="G22" s="303"/>
      <c r="H22" s="303"/>
      <c r="I22" s="303"/>
      <c r="J22" s="303"/>
      <c r="K22" s="303"/>
      <c r="L22" s="303"/>
      <c r="M22" s="303"/>
      <c r="N22" s="304"/>
      <c r="O22" s="304"/>
      <c r="P22" s="304"/>
      <c r="Q22" s="304"/>
      <c r="R22" s="304"/>
      <c r="S22" s="304"/>
      <c r="T22" s="304"/>
      <c r="U22" s="304"/>
      <c r="V22" s="304"/>
      <c r="W22" s="304"/>
      <c r="X22" s="304"/>
      <c r="Y22" s="304"/>
      <c r="Z22" s="304"/>
      <c r="AA22" s="304"/>
      <c r="AB22" s="304"/>
      <c r="AC22" s="304"/>
      <c r="AD22" s="304"/>
      <c r="AE22" s="304"/>
      <c r="AF22" s="304"/>
      <c r="AG22" s="304"/>
      <c r="AH22" s="304"/>
      <c r="AI22" s="305" t="str">
        <f>IF(Sheet3!C16=0,"",Sheet3!C24)</f>
        <v/>
      </c>
      <c r="AJ22" s="305"/>
      <c r="AK22" s="305"/>
      <c r="AL22" s="305"/>
      <c r="AM22" s="305"/>
      <c r="AN22" s="305"/>
      <c r="AO22" s="306"/>
      <c r="AP22" s="101"/>
      <c r="AQ22" s="102"/>
      <c r="AR22" s="102"/>
      <c r="AS22" s="102"/>
      <c r="AT22" s="102"/>
      <c r="AU22" s="103"/>
      <c r="AV22" s="212" t="s">
        <v>42</v>
      </c>
      <c r="AW22" s="213"/>
      <c r="AX22" s="213"/>
      <c r="AY22" s="213"/>
      <c r="AZ22" s="213"/>
      <c r="BA22" s="213"/>
      <c r="BB22" s="213"/>
      <c r="BC22" s="213"/>
      <c r="BD22" s="213"/>
      <c r="BE22" s="214"/>
      <c r="BF22" s="169">
        <f>Sheet3!B41</f>
        <v>0</v>
      </c>
      <c r="BG22" s="170"/>
      <c r="BH22" s="170"/>
      <c r="BI22" s="170"/>
      <c r="BJ22" s="170"/>
      <c r="BK22" s="170"/>
      <c r="BL22" s="170"/>
      <c r="BM22" s="170"/>
      <c r="BN22" s="170"/>
      <c r="BO22" s="242" t="str">
        <f>IF(BF22="","","円")</f>
        <v>円</v>
      </c>
      <c r="BP22" s="169">
        <f>Sheet3!C41</f>
        <v>0</v>
      </c>
      <c r="BQ22" s="170"/>
      <c r="BR22" s="170"/>
      <c r="BS22" s="170"/>
      <c r="BT22" s="170"/>
      <c r="BU22" s="170"/>
      <c r="BV22" s="170"/>
      <c r="BW22" s="170"/>
      <c r="BX22" s="170"/>
      <c r="BY22" s="171" t="str">
        <f>IF(BP22="","","円")</f>
        <v>円</v>
      </c>
      <c r="BZ22" s="169">
        <f>Sheet3!D41</f>
        <v>0</v>
      </c>
      <c r="CA22" s="170"/>
      <c r="CB22" s="170"/>
      <c r="CC22" s="170"/>
      <c r="CD22" s="170"/>
      <c r="CE22" s="170"/>
      <c r="CF22" s="170"/>
      <c r="CG22" s="170"/>
      <c r="CH22" s="170"/>
      <c r="CI22" s="173" t="str">
        <f>IF(BZ22="","","円")</f>
        <v>円</v>
      </c>
      <c r="CJ22" s="100"/>
    </row>
    <row r="23" spans="1:88" ht="19.5" customHeight="1" thickBot="1" x14ac:dyDescent="0.45">
      <c r="A23" s="100"/>
      <c r="B23" s="276"/>
      <c r="C23" s="277"/>
      <c r="D23" s="277"/>
      <c r="E23" s="277"/>
      <c r="F23" s="277"/>
      <c r="G23" s="303"/>
      <c r="H23" s="303"/>
      <c r="I23" s="303"/>
      <c r="J23" s="303"/>
      <c r="K23" s="303"/>
      <c r="L23" s="303"/>
      <c r="M23" s="303"/>
      <c r="N23" s="304"/>
      <c r="O23" s="304"/>
      <c r="P23" s="304"/>
      <c r="Q23" s="304"/>
      <c r="R23" s="304"/>
      <c r="S23" s="304"/>
      <c r="T23" s="304"/>
      <c r="U23" s="304"/>
      <c r="V23" s="304"/>
      <c r="W23" s="304"/>
      <c r="X23" s="304"/>
      <c r="Y23" s="304"/>
      <c r="Z23" s="304"/>
      <c r="AA23" s="304"/>
      <c r="AB23" s="304"/>
      <c r="AC23" s="304"/>
      <c r="AD23" s="304"/>
      <c r="AE23" s="304"/>
      <c r="AF23" s="304"/>
      <c r="AG23" s="304"/>
      <c r="AH23" s="304"/>
      <c r="AI23" s="305"/>
      <c r="AJ23" s="305"/>
      <c r="AK23" s="305"/>
      <c r="AL23" s="305"/>
      <c r="AM23" s="305"/>
      <c r="AN23" s="305"/>
      <c r="AO23" s="306"/>
      <c r="AP23" s="101"/>
      <c r="AQ23" s="102"/>
      <c r="AR23" s="102"/>
      <c r="AS23" s="102"/>
      <c r="AT23" s="102"/>
      <c r="AU23" s="103"/>
      <c r="AV23" s="249"/>
      <c r="AW23" s="250"/>
      <c r="AX23" s="250"/>
      <c r="AY23" s="250"/>
      <c r="AZ23" s="250"/>
      <c r="BA23" s="250"/>
      <c r="BB23" s="250"/>
      <c r="BC23" s="250"/>
      <c r="BD23" s="250"/>
      <c r="BE23" s="251"/>
      <c r="BF23" s="159"/>
      <c r="BG23" s="160"/>
      <c r="BH23" s="160"/>
      <c r="BI23" s="160"/>
      <c r="BJ23" s="160"/>
      <c r="BK23" s="160"/>
      <c r="BL23" s="160"/>
      <c r="BM23" s="160"/>
      <c r="BN23" s="160"/>
      <c r="BO23" s="182"/>
      <c r="BP23" s="159"/>
      <c r="BQ23" s="160"/>
      <c r="BR23" s="160"/>
      <c r="BS23" s="160"/>
      <c r="BT23" s="160"/>
      <c r="BU23" s="160"/>
      <c r="BV23" s="160"/>
      <c r="BW23" s="160"/>
      <c r="BX23" s="160"/>
      <c r="BY23" s="172"/>
      <c r="BZ23" s="159"/>
      <c r="CA23" s="160"/>
      <c r="CB23" s="160"/>
      <c r="CC23" s="160"/>
      <c r="CD23" s="160"/>
      <c r="CE23" s="160"/>
      <c r="CF23" s="160"/>
      <c r="CG23" s="160"/>
      <c r="CH23" s="160"/>
      <c r="CI23" s="162"/>
      <c r="CJ23" s="100"/>
    </row>
    <row r="24" spans="1:88" ht="19.5" customHeight="1" thickTop="1" x14ac:dyDescent="0.4">
      <c r="A24" s="100"/>
      <c r="B24" s="276" t="s">
        <v>21</v>
      </c>
      <c r="C24" s="277"/>
      <c r="D24" s="277"/>
      <c r="E24" s="277"/>
      <c r="F24" s="277"/>
      <c r="G24" s="303"/>
      <c r="H24" s="303"/>
      <c r="I24" s="303"/>
      <c r="J24" s="303"/>
      <c r="K24" s="303"/>
      <c r="L24" s="303"/>
      <c r="M24" s="303"/>
      <c r="N24" s="304"/>
      <c r="O24" s="304"/>
      <c r="P24" s="304"/>
      <c r="Q24" s="304"/>
      <c r="R24" s="304"/>
      <c r="S24" s="304"/>
      <c r="T24" s="304"/>
      <c r="U24" s="304"/>
      <c r="V24" s="304"/>
      <c r="W24" s="304"/>
      <c r="X24" s="304"/>
      <c r="Y24" s="304"/>
      <c r="Z24" s="304"/>
      <c r="AA24" s="304"/>
      <c r="AB24" s="304"/>
      <c r="AC24" s="304"/>
      <c r="AD24" s="304"/>
      <c r="AE24" s="304"/>
      <c r="AF24" s="304"/>
      <c r="AG24" s="304"/>
      <c r="AH24" s="304"/>
      <c r="AI24" s="305" t="str">
        <f>IF(Sheet3!C17=0,"",Sheet3!C25)</f>
        <v/>
      </c>
      <c r="AJ24" s="305"/>
      <c r="AK24" s="305"/>
      <c r="AL24" s="305"/>
      <c r="AM24" s="305"/>
      <c r="AN24" s="305"/>
      <c r="AO24" s="306"/>
      <c r="AP24" s="101"/>
      <c r="AQ24" s="102"/>
      <c r="AR24" s="102"/>
      <c r="AS24" s="102"/>
      <c r="AT24" s="102"/>
      <c r="AU24" s="103"/>
      <c r="AV24" s="192" t="s">
        <v>47</v>
      </c>
      <c r="AW24" s="193"/>
      <c r="AX24" s="193"/>
      <c r="AY24" s="193"/>
      <c r="AZ24" s="193"/>
      <c r="BA24" s="193"/>
      <c r="BB24" s="193"/>
      <c r="BC24" s="193"/>
      <c r="BD24" s="193"/>
      <c r="BE24" s="194"/>
      <c r="BF24" s="157">
        <f>Sheet3!B42</f>
        <v>0</v>
      </c>
      <c r="BG24" s="158"/>
      <c r="BH24" s="158"/>
      <c r="BI24" s="158"/>
      <c r="BJ24" s="158"/>
      <c r="BK24" s="158"/>
      <c r="BL24" s="158"/>
      <c r="BM24" s="158"/>
      <c r="BN24" s="158"/>
      <c r="BO24" s="176" t="str">
        <f>IF(BF24="","","円")</f>
        <v>円</v>
      </c>
      <c r="BP24" s="157">
        <f>Sheet3!C42</f>
        <v>0</v>
      </c>
      <c r="BQ24" s="158"/>
      <c r="BR24" s="158"/>
      <c r="BS24" s="158"/>
      <c r="BT24" s="158"/>
      <c r="BU24" s="158"/>
      <c r="BV24" s="158"/>
      <c r="BW24" s="158"/>
      <c r="BX24" s="158"/>
      <c r="BY24" s="171" t="str">
        <f>IF(BP24="","","円")</f>
        <v>円</v>
      </c>
      <c r="BZ24" s="157">
        <f>Sheet3!D42</f>
        <v>0</v>
      </c>
      <c r="CA24" s="158"/>
      <c r="CB24" s="158"/>
      <c r="CC24" s="158"/>
      <c r="CD24" s="158"/>
      <c r="CE24" s="158"/>
      <c r="CF24" s="158"/>
      <c r="CG24" s="158"/>
      <c r="CH24" s="158"/>
      <c r="CI24" s="161" t="str">
        <f>IF(BZ24="","","円")</f>
        <v>円</v>
      </c>
      <c r="CJ24" s="100"/>
    </row>
    <row r="25" spans="1:88" ht="18.75" customHeight="1" x14ac:dyDescent="0.4">
      <c r="A25" s="100"/>
      <c r="B25" s="276"/>
      <c r="C25" s="277"/>
      <c r="D25" s="277"/>
      <c r="E25" s="277"/>
      <c r="F25" s="277"/>
      <c r="G25" s="303"/>
      <c r="H25" s="303"/>
      <c r="I25" s="303"/>
      <c r="J25" s="303"/>
      <c r="K25" s="303"/>
      <c r="L25" s="303"/>
      <c r="M25" s="303"/>
      <c r="N25" s="304"/>
      <c r="O25" s="304"/>
      <c r="P25" s="304"/>
      <c r="Q25" s="304"/>
      <c r="R25" s="304"/>
      <c r="S25" s="304"/>
      <c r="T25" s="304"/>
      <c r="U25" s="304"/>
      <c r="V25" s="304"/>
      <c r="W25" s="304"/>
      <c r="X25" s="304"/>
      <c r="Y25" s="304"/>
      <c r="Z25" s="304"/>
      <c r="AA25" s="304"/>
      <c r="AB25" s="304"/>
      <c r="AC25" s="304"/>
      <c r="AD25" s="304"/>
      <c r="AE25" s="304"/>
      <c r="AF25" s="304"/>
      <c r="AG25" s="304"/>
      <c r="AH25" s="304"/>
      <c r="AI25" s="305"/>
      <c r="AJ25" s="305"/>
      <c r="AK25" s="305"/>
      <c r="AL25" s="305"/>
      <c r="AM25" s="305"/>
      <c r="AN25" s="305"/>
      <c r="AO25" s="306"/>
      <c r="AP25" s="101"/>
      <c r="AQ25" s="102"/>
      <c r="AR25" s="102"/>
      <c r="AS25" s="102"/>
      <c r="AT25" s="102"/>
      <c r="AU25" s="103"/>
      <c r="AV25" s="195"/>
      <c r="AW25" s="196"/>
      <c r="AX25" s="196"/>
      <c r="AY25" s="196"/>
      <c r="AZ25" s="196"/>
      <c r="BA25" s="196"/>
      <c r="BB25" s="196"/>
      <c r="BC25" s="196"/>
      <c r="BD25" s="196"/>
      <c r="BE25" s="197"/>
      <c r="BF25" s="174"/>
      <c r="BG25" s="175"/>
      <c r="BH25" s="175"/>
      <c r="BI25" s="175"/>
      <c r="BJ25" s="175"/>
      <c r="BK25" s="175"/>
      <c r="BL25" s="175"/>
      <c r="BM25" s="175"/>
      <c r="BN25" s="175"/>
      <c r="BO25" s="177"/>
      <c r="BP25" s="174"/>
      <c r="BQ25" s="175"/>
      <c r="BR25" s="175"/>
      <c r="BS25" s="175"/>
      <c r="BT25" s="175"/>
      <c r="BU25" s="175"/>
      <c r="BV25" s="175"/>
      <c r="BW25" s="175"/>
      <c r="BX25" s="175"/>
      <c r="BY25" s="178"/>
      <c r="BZ25" s="174"/>
      <c r="CA25" s="175"/>
      <c r="CB25" s="175"/>
      <c r="CC25" s="175"/>
      <c r="CD25" s="175"/>
      <c r="CE25" s="175"/>
      <c r="CF25" s="175"/>
      <c r="CG25" s="175"/>
      <c r="CH25" s="175"/>
      <c r="CI25" s="241"/>
      <c r="CJ25" s="100"/>
    </row>
    <row r="26" spans="1:88" ht="18.75" customHeight="1" x14ac:dyDescent="0.4">
      <c r="A26" s="100"/>
      <c r="B26" s="276" t="s">
        <v>22</v>
      </c>
      <c r="C26" s="277"/>
      <c r="D26" s="277"/>
      <c r="E26" s="277"/>
      <c r="F26" s="277"/>
      <c r="G26" s="303"/>
      <c r="H26" s="303"/>
      <c r="I26" s="303"/>
      <c r="J26" s="303"/>
      <c r="K26" s="303"/>
      <c r="L26" s="303"/>
      <c r="M26" s="303"/>
      <c r="N26" s="304"/>
      <c r="O26" s="304"/>
      <c r="P26" s="304"/>
      <c r="Q26" s="304"/>
      <c r="R26" s="304"/>
      <c r="S26" s="304"/>
      <c r="T26" s="304"/>
      <c r="U26" s="304"/>
      <c r="V26" s="304"/>
      <c r="W26" s="304"/>
      <c r="X26" s="304"/>
      <c r="Y26" s="304"/>
      <c r="Z26" s="304"/>
      <c r="AA26" s="304"/>
      <c r="AB26" s="304"/>
      <c r="AC26" s="304"/>
      <c r="AD26" s="304"/>
      <c r="AE26" s="304"/>
      <c r="AF26" s="304"/>
      <c r="AG26" s="304"/>
      <c r="AH26" s="304"/>
      <c r="AI26" s="305" t="str">
        <f>IF(Sheet3!C18=0,"",Sheet3!C26)</f>
        <v/>
      </c>
      <c r="AJ26" s="305"/>
      <c r="AK26" s="305"/>
      <c r="AL26" s="305"/>
      <c r="AM26" s="305"/>
      <c r="AN26" s="305"/>
      <c r="AO26" s="306"/>
      <c r="AP26" s="101"/>
      <c r="AQ26" s="102"/>
      <c r="AR26" s="102"/>
      <c r="AS26" s="102"/>
      <c r="AT26" s="102"/>
      <c r="AU26" s="103"/>
      <c r="AV26" s="195" t="s">
        <v>60</v>
      </c>
      <c r="AW26" s="196"/>
      <c r="AX26" s="196"/>
      <c r="AY26" s="196"/>
      <c r="AZ26" s="196"/>
      <c r="BA26" s="196"/>
      <c r="BB26" s="196"/>
      <c r="BC26" s="196"/>
      <c r="BD26" s="196"/>
      <c r="BE26" s="197"/>
      <c r="BF26" s="179">
        <f>Sheet3!B43</f>
        <v>0</v>
      </c>
      <c r="BG26" s="180"/>
      <c r="BH26" s="180"/>
      <c r="BI26" s="180"/>
      <c r="BJ26" s="180"/>
      <c r="BK26" s="180"/>
      <c r="BL26" s="180"/>
      <c r="BM26" s="180"/>
      <c r="BN26" s="180"/>
      <c r="BO26" s="181" t="str">
        <f>IF(BF26="","","円")</f>
        <v>円</v>
      </c>
      <c r="BP26" s="179">
        <f>Sheet3!C43</f>
        <v>0</v>
      </c>
      <c r="BQ26" s="180"/>
      <c r="BR26" s="180"/>
      <c r="BS26" s="180"/>
      <c r="BT26" s="180"/>
      <c r="BU26" s="180"/>
      <c r="BV26" s="180"/>
      <c r="BW26" s="180"/>
      <c r="BX26" s="180"/>
      <c r="BY26" s="183" t="str">
        <f>IF(BP26="","","円")</f>
        <v>円</v>
      </c>
      <c r="BZ26" s="227"/>
      <c r="CA26" s="228"/>
      <c r="CB26" s="228"/>
      <c r="CC26" s="228"/>
      <c r="CD26" s="228"/>
      <c r="CE26" s="228"/>
      <c r="CF26" s="228"/>
      <c r="CG26" s="228"/>
      <c r="CH26" s="228"/>
      <c r="CI26" s="229"/>
      <c r="CJ26" s="100"/>
    </row>
    <row r="27" spans="1:88" ht="19.5" customHeight="1" thickBot="1" x14ac:dyDescent="0.45">
      <c r="A27" s="100"/>
      <c r="B27" s="278"/>
      <c r="C27" s="279"/>
      <c r="D27" s="279"/>
      <c r="E27" s="279"/>
      <c r="F27" s="279"/>
      <c r="G27" s="318"/>
      <c r="H27" s="318"/>
      <c r="I27" s="318"/>
      <c r="J27" s="318"/>
      <c r="K27" s="318"/>
      <c r="L27" s="318"/>
      <c r="M27" s="318"/>
      <c r="N27" s="319"/>
      <c r="O27" s="319"/>
      <c r="P27" s="319"/>
      <c r="Q27" s="319"/>
      <c r="R27" s="319"/>
      <c r="S27" s="319"/>
      <c r="T27" s="319"/>
      <c r="U27" s="319"/>
      <c r="V27" s="319"/>
      <c r="W27" s="319"/>
      <c r="X27" s="319"/>
      <c r="Y27" s="319"/>
      <c r="Z27" s="319"/>
      <c r="AA27" s="319"/>
      <c r="AB27" s="319"/>
      <c r="AC27" s="319"/>
      <c r="AD27" s="319"/>
      <c r="AE27" s="319"/>
      <c r="AF27" s="319"/>
      <c r="AG27" s="319"/>
      <c r="AH27" s="319"/>
      <c r="AI27" s="305"/>
      <c r="AJ27" s="305"/>
      <c r="AK27" s="305"/>
      <c r="AL27" s="305"/>
      <c r="AM27" s="305"/>
      <c r="AN27" s="305"/>
      <c r="AO27" s="306"/>
      <c r="AP27" s="101"/>
      <c r="AQ27" s="102"/>
      <c r="AR27" s="102"/>
      <c r="AS27" s="102"/>
      <c r="AT27" s="102"/>
      <c r="AU27" s="103"/>
      <c r="AV27" s="218"/>
      <c r="AW27" s="219"/>
      <c r="AX27" s="219"/>
      <c r="AY27" s="219"/>
      <c r="AZ27" s="219"/>
      <c r="BA27" s="219"/>
      <c r="BB27" s="219"/>
      <c r="BC27" s="219"/>
      <c r="BD27" s="219"/>
      <c r="BE27" s="220"/>
      <c r="BF27" s="159"/>
      <c r="BG27" s="160"/>
      <c r="BH27" s="160"/>
      <c r="BI27" s="160"/>
      <c r="BJ27" s="160"/>
      <c r="BK27" s="160"/>
      <c r="BL27" s="160"/>
      <c r="BM27" s="160"/>
      <c r="BN27" s="160"/>
      <c r="BO27" s="182"/>
      <c r="BP27" s="159"/>
      <c r="BQ27" s="160"/>
      <c r="BR27" s="160"/>
      <c r="BS27" s="160"/>
      <c r="BT27" s="160"/>
      <c r="BU27" s="160"/>
      <c r="BV27" s="160"/>
      <c r="BW27" s="160"/>
      <c r="BX27" s="160"/>
      <c r="BY27" s="172"/>
      <c r="BZ27" s="230"/>
      <c r="CA27" s="231"/>
      <c r="CB27" s="231"/>
      <c r="CC27" s="231"/>
      <c r="CD27" s="231"/>
      <c r="CE27" s="231"/>
      <c r="CF27" s="231"/>
      <c r="CG27" s="231"/>
      <c r="CH27" s="231"/>
      <c r="CI27" s="232"/>
      <c r="CJ27" s="100"/>
    </row>
    <row r="28" spans="1:88" ht="19.5" customHeight="1" thickTop="1" x14ac:dyDescent="0.4">
      <c r="A28" s="100"/>
      <c r="B28" s="104" t="s">
        <v>14</v>
      </c>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1"/>
      <c r="AQ28" s="102"/>
      <c r="AR28" s="102"/>
      <c r="AS28" s="102"/>
      <c r="AT28" s="102"/>
      <c r="AU28" s="103"/>
      <c r="AV28" s="212" t="s">
        <v>43</v>
      </c>
      <c r="AW28" s="213"/>
      <c r="AX28" s="213"/>
      <c r="AY28" s="213"/>
      <c r="AZ28" s="213"/>
      <c r="BA28" s="213"/>
      <c r="BB28" s="213"/>
      <c r="BC28" s="213"/>
      <c r="BD28" s="213"/>
      <c r="BE28" s="214"/>
      <c r="BF28" s="157">
        <f>Sheet3!B44</f>
        <v>0</v>
      </c>
      <c r="BG28" s="158"/>
      <c r="BH28" s="158"/>
      <c r="BI28" s="158"/>
      <c r="BJ28" s="158"/>
      <c r="BK28" s="158"/>
      <c r="BL28" s="158"/>
      <c r="BM28" s="158"/>
      <c r="BN28" s="158"/>
      <c r="BO28" s="176" t="str">
        <f>IF(BF28="","","円")</f>
        <v>円</v>
      </c>
      <c r="BP28" s="157">
        <f>Sheet3!C44</f>
        <v>0</v>
      </c>
      <c r="BQ28" s="158"/>
      <c r="BR28" s="158"/>
      <c r="BS28" s="158"/>
      <c r="BT28" s="158"/>
      <c r="BU28" s="158"/>
      <c r="BV28" s="158"/>
      <c r="BW28" s="158"/>
      <c r="BX28" s="158"/>
      <c r="BY28" s="171" t="str">
        <f>IF(BP28="","","円")</f>
        <v>円</v>
      </c>
      <c r="BZ28" s="157">
        <f>Sheet3!D44</f>
        <v>0</v>
      </c>
      <c r="CA28" s="158"/>
      <c r="CB28" s="158"/>
      <c r="CC28" s="158"/>
      <c r="CD28" s="158"/>
      <c r="CE28" s="158"/>
      <c r="CF28" s="158"/>
      <c r="CG28" s="158"/>
      <c r="CH28" s="158"/>
      <c r="CI28" s="161" t="str">
        <f>IF(BZ28="","","円")</f>
        <v>円</v>
      </c>
      <c r="CJ28" s="100"/>
    </row>
    <row r="29" spans="1:88" ht="18.75" customHeight="1" x14ac:dyDescent="0.4">
      <c r="A29" s="100"/>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1"/>
      <c r="AQ29" s="102"/>
      <c r="AR29" s="102"/>
      <c r="AS29" s="102"/>
      <c r="AT29" s="102"/>
      <c r="AU29" s="103"/>
      <c r="AV29" s="215"/>
      <c r="AW29" s="216"/>
      <c r="AX29" s="216"/>
      <c r="AY29" s="216"/>
      <c r="AZ29" s="216"/>
      <c r="BA29" s="216"/>
      <c r="BB29" s="216"/>
      <c r="BC29" s="216"/>
      <c r="BD29" s="216"/>
      <c r="BE29" s="217"/>
      <c r="BF29" s="174"/>
      <c r="BG29" s="175"/>
      <c r="BH29" s="175"/>
      <c r="BI29" s="175"/>
      <c r="BJ29" s="175"/>
      <c r="BK29" s="175"/>
      <c r="BL29" s="175"/>
      <c r="BM29" s="175"/>
      <c r="BN29" s="175"/>
      <c r="BO29" s="177"/>
      <c r="BP29" s="174"/>
      <c r="BQ29" s="175"/>
      <c r="BR29" s="175"/>
      <c r="BS29" s="175"/>
      <c r="BT29" s="175"/>
      <c r="BU29" s="175"/>
      <c r="BV29" s="175"/>
      <c r="BW29" s="175"/>
      <c r="BX29" s="175"/>
      <c r="BY29" s="178"/>
      <c r="BZ29" s="174"/>
      <c r="CA29" s="175"/>
      <c r="CB29" s="175"/>
      <c r="CC29" s="175"/>
      <c r="CD29" s="175"/>
      <c r="CE29" s="175"/>
      <c r="CF29" s="175"/>
      <c r="CG29" s="175"/>
      <c r="CH29" s="175"/>
      <c r="CI29" s="241"/>
      <c r="CJ29" s="100"/>
    </row>
    <row r="30" spans="1:88" ht="18.75" customHeight="1" x14ac:dyDescent="0.4">
      <c r="A30" s="100"/>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1"/>
      <c r="AQ30" s="102"/>
      <c r="AR30" s="102"/>
      <c r="AS30" s="102"/>
      <c r="AT30" s="102"/>
      <c r="AU30" s="103"/>
      <c r="AV30" s="195" t="s">
        <v>48</v>
      </c>
      <c r="AW30" s="196"/>
      <c r="AX30" s="196"/>
      <c r="AY30" s="196"/>
      <c r="AZ30" s="196"/>
      <c r="BA30" s="196"/>
      <c r="BB30" s="196"/>
      <c r="BC30" s="196"/>
      <c r="BD30" s="196"/>
      <c r="BE30" s="197"/>
      <c r="BF30" s="179">
        <f>Sheet3!B45</f>
        <v>0</v>
      </c>
      <c r="BG30" s="180"/>
      <c r="BH30" s="180"/>
      <c r="BI30" s="180"/>
      <c r="BJ30" s="180"/>
      <c r="BK30" s="180"/>
      <c r="BL30" s="180"/>
      <c r="BM30" s="180"/>
      <c r="BN30" s="180"/>
      <c r="BO30" s="181" t="str">
        <f>IF(BF30="","","円")</f>
        <v>円</v>
      </c>
      <c r="BP30" s="179">
        <f>Sheet3!C45</f>
        <v>0</v>
      </c>
      <c r="BQ30" s="180"/>
      <c r="BR30" s="180"/>
      <c r="BS30" s="180"/>
      <c r="BT30" s="180"/>
      <c r="BU30" s="180"/>
      <c r="BV30" s="180"/>
      <c r="BW30" s="180"/>
      <c r="BX30" s="180"/>
      <c r="BY30" s="171" t="str">
        <f>IF(BP30="","","円")</f>
        <v>円</v>
      </c>
      <c r="BZ30" s="179">
        <f>Sheet3!D45</f>
        <v>0</v>
      </c>
      <c r="CA30" s="180"/>
      <c r="CB30" s="180"/>
      <c r="CC30" s="180"/>
      <c r="CD30" s="180"/>
      <c r="CE30" s="180"/>
      <c r="CF30" s="180"/>
      <c r="CG30" s="180"/>
      <c r="CH30" s="180"/>
      <c r="CI30" s="240" t="str">
        <f>IF(BZ30="","","円")</f>
        <v>円</v>
      </c>
      <c r="CJ30" s="100"/>
    </row>
    <row r="31" spans="1:88" ht="19.5" customHeight="1" thickBot="1" x14ac:dyDescent="0.45">
      <c r="A31" s="100"/>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1"/>
      <c r="AQ31" s="102"/>
      <c r="AR31" s="102"/>
      <c r="AS31" s="102"/>
      <c r="AT31" s="102"/>
      <c r="AU31" s="103"/>
      <c r="AV31" s="218"/>
      <c r="AW31" s="219"/>
      <c r="AX31" s="219"/>
      <c r="AY31" s="219"/>
      <c r="AZ31" s="219"/>
      <c r="BA31" s="219"/>
      <c r="BB31" s="219"/>
      <c r="BC31" s="219"/>
      <c r="BD31" s="219"/>
      <c r="BE31" s="220"/>
      <c r="BF31" s="159"/>
      <c r="BG31" s="160"/>
      <c r="BH31" s="160"/>
      <c r="BI31" s="160"/>
      <c r="BJ31" s="160"/>
      <c r="BK31" s="160"/>
      <c r="BL31" s="160"/>
      <c r="BM31" s="160"/>
      <c r="BN31" s="160"/>
      <c r="BO31" s="182"/>
      <c r="BP31" s="159"/>
      <c r="BQ31" s="160"/>
      <c r="BR31" s="160"/>
      <c r="BS31" s="160"/>
      <c r="BT31" s="160"/>
      <c r="BU31" s="160"/>
      <c r="BV31" s="160"/>
      <c r="BW31" s="160"/>
      <c r="BX31" s="160"/>
      <c r="BY31" s="172"/>
      <c r="BZ31" s="159"/>
      <c r="CA31" s="160"/>
      <c r="CB31" s="160"/>
      <c r="CC31" s="160"/>
      <c r="CD31" s="160"/>
      <c r="CE31" s="160"/>
      <c r="CF31" s="160"/>
      <c r="CG31" s="160"/>
      <c r="CH31" s="160"/>
      <c r="CI31" s="162"/>
      <c r="CJ31" s="100"/>
    </row>
    <row r="32" spans="1:88" ht="19.5" customHeight="1" thickTop="1" x14ac:dyDescent="0.4">
      <c r="A32" s="100"/>
      <c r="B32" s="266" t="s">
        <v>15</v>
      </c>
      <c r="C32" s="267"/>
      <c r="D32" s="267"/>
      <c r="E32" s="267"/>
      <c r="F32" s="268"/>
      <c r="G32" s="285" t="s">
        <v>171</v>
      </c>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c r="AK32" s="285"/>
      <c r="AL32" s="285"/>
      <c r="AM32" s="285"/>
      <c r="AN32" s="285"/>
      <c r="AO32" s="285"/>
      <c r="AP32" s="101"/>
      <c r="AQ32" s="102"/>
      <c r="AR32" s="102"/>
      <c r="AS32" s="102"/>
      <c r="AT32" s="102"/>
      <c r="AU32" s="103"/>
      <c r="AV32" s="221" t="s">
        <v>59</v>
      </c>
      <c r="AW32" s="222"/>
      <c r="AX32" s="222"/>
      <c r="AY32" s="222"/>
      <c r="AZ32" s="222"/>
      <c r="BA32" s="222"/>
      <c r="BB32" s="222"/>
      <c r="BC32" s="222"/>
      <c r="BD32" s="222"/>
      <c r="BE32" s="222"/>
      <c r="BF32" s="222"/>
      <c r="BG32" s="222"/>
      <c r="BH32" s="222"/>
      <c r="BI32" s="222"/>
      <c r="BJ32" s="222"/>
      <c r="BK32" s="222"/>
      <c r="BL32" s="222"/>
      <c r="BM32" s="222"/>
      <c r="BN32" s="222"/>
      <c r="BO32" s="222"/>
      <c r="BP32" s="222"/>
      <c r="BQ32" s="222"/>
      <c r="BR32" s="222"/>
      <c r="BS32" s="222"/>
      <c r="BT32" s="222"/>
      <c r="BU32" s="222"/>
      <c r="BV32" s="222"/>
      <c r="BW32" s="222"/>
      <c r="BX32" s="222"/>
      <c r="BY32" s="223"/>
      <c r="BZ32" s="134">
        <f>Sheet3!B46</f>
        <v>0</v>
      </c>
      <c r="CA32" s="135"/>
      <c r="CB32" s="135"/>
      <c r="CC32" s="135"/>
      <c r="CD32" s="135"/>
      <c r="CE32" s="135"/>
      <c r="CF32" s="135"/>
      <c r="CG32" s="135"/>
      <c r="CH32" s="135"/>
      <c r="CI32" s="233" t="str">
        <f>IF(BZ32="","","円")</f>
        <v>円</v>
      </c>
      <c r="CJ32" s="100"/>
    </row>
    <row r="33" spans="1:88" ht="19.5" customHeight="1" thickBot="1" x14ac:dyDescent="0.45">
      <c r="A33" s="100"/>
      <c r="B33" s="307"/>
      <c r="C33" s="308"/>
      <c r="D33" s="308"/>
      <c r="E33" s="308"/>
      <c r="F33" s="309"/>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285"/>
      <c r="AL33" s="285"/>
      <c r="AM33" s="285"/>
      <c r="AN33" s="285"/>
      <c r="AO33" s="285"/>
      <c r="AP33" s="101"/>
      <c r="AQ33" s="102"/>
      <c r="AR33" s="102"/>
      <c r="AS33" s="102"/>
      <c r="AT33" s="102"/>
      <c r="AU33" s="103"/>
      <c r="AV33" s="224"/>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S33" s="225"/>
      <c r="BT33" s="225"/>
      <c r="BU33" s="225"/>
      <c r="BV33" s="225"/>
      <c r="BW33" s="225"/>
      <c r="BX33" s="225"/>
      <c r="BY33" s="226"/>
      <c r="BZ33" s="121"/>
      <c r="CA33" s="122"/>
      <c r="CB33" s="122"/>
      <c r="CC33" s="122"/>
      <c r="CD33" s="122"/>
      <c r="CE33" s="122"/>
      <c r="CF33" s="122"/>
      <c r="CG33" s="122"/>
      <c r="CH33" s="122"/>
      <c r="CI33" s="234"/>
      <c r="CJ33" s="100"/>
    </row>
    <row r="34" spans="1:88" ht="19.5" customHeight="1" thickTop="1" x14ac:dyDescent="0.4">
      <c r="A34" s="100"/>
      <c r="B34" s="310" t="s">
        <v>16</v>
      </c>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1"/>
      <c r="AM34" s="311"/>
      <c r="AN34" s="311"/>
      <c r="AO34" s="312"/>
      <c r="AP34" s="101"/>
      <c r="AQ34" s="102"/>
      <c r="AR34" s="102"/>
      <c r="AS34" s="102"/>
      <c r="AT34" s="102"/>
      <c r="AU34" s="103"/>
      <c r="AV34" s="208" t="s">
        <v>57</v>
      </c>
      <c r="AW34" s="209"/>
      <c r="AX34" s="209"/>
      <c r="AY34" s="209"/>
      <c r="AZ34" s="209"/>
      <c r="BA34" s="209"/>
      <c r="BB34" s="209"/>
      <c r="BC34" s="209"/>
      <c r="BD34" s="209"/>
      <c r="BE34" s="209"/>
      <c r="BF34" s="209"/>
      <c r="BG34" s="209"/>
      <c r="BH34" s="209"/>
      <c r="BI34" s="209"/>
      <c r="BJ34" s="209"/>
      <c r="BK34" s="209"/>
      <c r="BL34" s="209"/>
      <c r="BM34" s="209"/>
      <c r="BN34" s="209"/>
      <c r="BO34" s="209"/>
      <c r="BP34" s="209"/>
      <c r="BQ34" s="236" t="str">
        <f>IF(Sheet2!I17=Sheet2!I3,"",12-Sheet2!I17)</f>
        <v/>
      </c>
      <c r="BR34" s="236"/>
      <c r="BS34" s="236"/>
      <c r="BT34" s="236"/>
      <c r="BU34" s="238" t="s">
        <v>56</v>
      </c>
      <c r="BV34" s="238"/>
      <c r="BW34" s="238"/>
      <c r="BX34" s="238"/>
      <c r="BY34" s="238"/>
      <c r="BZ34" s="121">
        <f>Sheet3!B47</f>
        <v>0</v>
      </c>
      <c r="CA34" s="122"/>
      <c r="CB34" s="122"/>
      <c r="CC34" s="122"/>
      <c r="CD34" s="122"/>
      <c r="CE34" s="122"/>
      <c r="CF34" s="122"/>
      <c r="CG34" s="122"/>
      <c r="CH34" s="122"/>
      <c r="CI34" s="234" t="str">
        <f>IF(BZ34="","","円")</f>
        <v>円</v>
      </c>
      <c r="CJ34" s="100"/>
    </row>
    <row r="35" spans="1:88" ht="19.5" customHeight="1" thickBot="1" x14ac:dyDescent="0.45">
      <c r="A35" s="100"/>
      <c r="B35" s="313"/>
      <c r="C35" s="314"/>
      <c r="D35" s="314"/>
      <c r="E35" s="314"/>
      <c r="F35" s="314"/>
      <c r="G35" s="314"/>
      <c r="H35" s="314"/>
      <c r="I35" s="314"/>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14"/>
      <c r="AG35" s="314"/>
      <c r="AH35" s="314"/>
      <c r="AI35" s="314"/>
      <c r="AJ35" s="314"/>
      <c r="AK35" s="314"/>
      <c r="AL35" s="314"/>
      <c r="AM35" s="314"/>
      <c r="AN35" s="314"/>
      <c r="AO35" s="315"/>
      <c r="AP35" s="101"/>
      <c r="AQ35" s="102"/>
      <c r="AR35" s="102"/>
      <c r="AS35" s="102"/>
      <c r="AT35" s="102"/>
      <c r="AU35" s="103"/>
      <c r="AV35" s="210"/>
      <c r="AW35" s="211"/>
      <c r="AX35" s="211"/>
      <c r="AY35" s="211"/>
      <c r="AZ35" s="211"/>
      <c r="BA35" s="211"/>
      <c r="BB35" s="211"/>
      <c r="BC35" s="211"/>
      <c r="BD35" s="211"/>
      <c r="BE35" s="211"/>
      <c r="BF35" s="211"/>
      <c r="BG35" s="211"/>
      <c r="BH35" s="211"/>
      <c r="BI35" s="211"/>
      <c r="BJ35" s="211"/>
      <c r="BK35" s="211"/>
      <c r="BL35" s="211"/>
      <c r="BM35" s="211"/>
      <c r="BN35" s="211"/>
      <c r="BO35" s="211"/>
      <c r="BP35" s="211"/>
      <c r="BQ35" s="237"/>
      <c r="BR35" s="237"/>
      <c r="BS35" s="237"/>
      <c r="BT35" s="237"/>
      <c r="BU35" s="239"/>
      <c r="BV35" s="239"/>
      <c r="BW35" s="239"/>
      <c r="BX35" s="239"/>
      <c r="BY35" s="239"/>
      <c r="BZ35" s="123"/>
      <c r="CA35" s="124"/>
      <c r="CB35" s="124"/>
      <c r="CC35" s="124"/>
      <c r="CD35" s="124"/>
      <c r="CE35" s="124"/>
      <c r="CF35" s="124"/>
      <c r="CG35" s="124"/>
      <c r="CH35" s="124"/>
      <c r="CI35" s="235"/>
      <c r="CJ35" s="100"/>
    </row>
    <row r="36" spans="1:88" ht="19.5" customHeight="1" thickTop="1" x14ac:dyDescent="0.4">
      <c r="A36" s="100"/>
      <c r="B36" s="316" t="s">
        <v>24</v>
      </c>
      <c r="C36" s="283"/>
      <c r="D36" s="283"/>
      <c r="E36" s="283"/>
      <c r="F36" s="283"/>
      <c r="G36" s="280"/>
      <c r="H36" s="280"/>
      <c r="I36" s="280"/>
      <c r="J36" s="280"/>
      <c r="K36" s="280"/>
      <c r="L36" s="280"/>
      <c r="M36" s="280"/>
      <c r="N36" s="280"/>
      <c r="O36" s="280"/>
      <c r="P36" s="280"/>
      <c r="Q36" s="280"/>
      <c r="R36" s="280"/>
      <c r="S36" s="280"/>
      <c r="T36" s="280"/>
      <c r="U36" s="280"/>
      <c r="V36" s="283" t="s">
        <v>27</v>
      </c>
      <c r="W36" s="283"/>
      <c r="X36" s="283"/>
      <c r="Y36" s="283"/>
      <c r="Z36" s="283"/>
      <c r="AA36" s="280"/>
      <c r="AB36" s="280"/>
      <c r="AC36" s="280"/>
      <c r="AD36" s="280"/>
      <c r="AE36" s="280"/>
      <c r="AF36" s="280"/>
      <c r="AG36" s="280"/>
      <c r="AH36" s="280"/>
      <c r="AI36" s="280"/>
      <c r="AJ36" s="280"/>
      <c r="AK36" s="280"/>
      <c r="AL36" s="280"/>
      <c r="AM36" s="280"/>
      <c r="AN36" s="280"/>
      <c r="AO36" s="317"/>
      <c r="AP36" s="101"/>
      <c r="AQ36" s="102"/>
      <c r="AR36" s="102"/>
      <c r="AS36" s="102"/>
      <c r="AT36" s="102"/>
      <c r="AU36" s="103"/>
      <c r="AV36" s="140" t="s">
        <v>58</v>
      </c>
      <c r="AW36" s="141"/>
      <c r="AX36" s="141"/>
      <c r="AY36" s="141"/>
      <c r="AZ36" s="141"/>
      <c r="BA36" s="141"/>
      <c r="BB36" s="141"/>
      <c r="BC36" s="141"/>
      <c r="BD36" s="141"/>
      <c r="BE36" s="141"/>
      <c r="BF36" s="141"/>
      <c r="BG36" s="141"/>
      <c r="BH36" s="141"/>
      <c r="BI36" s="141"/>
      <c r="BJ36" s="141"/>
      <c r="BK36" s="141"/>
      <c r="BL36" s="141"/>
      <c r="BM36" s="141"/>
      <c r="BN36" s="141"/>
      <c r="BO36" s="141"/>
      <c r="BP36" s="141"/>
      <c r="BQ36" s="141"/>
      <c r="BR36" s="141"/>
      <c r="BS36" s="141"/>
      <c r="BT36" s="141"/>
      <c r="BU36" s="141"/>
      <c r="BV36" s="141"/>
      <c r="BW36" s="141"/>
      <c r="BX36" s="141"/>
      <c r="BY36" s="142"/>
      <c r="BZ36" s="157">
        <f>Sheet3!B48</f>
        <v>0</v>
      </c>
      <c r="CA36" s="158"/>
      <c r="CB36" s="158"/>
      <c r="CC36" s="158"/>
      <c r="CD36" s="158"/>
      <c r="CE36" s="158"/>
      <c r="CF36" s="158"/>
      <c r="CG36" s="158"/>
      <c r="CH36" s="158"/>
      <c r="CI36" s="161" t="str">
        <f>IF(BZ36="","","円")</f>
        <v>円</v>
      </c>
      <c r="CJ36" s="100"/>
    </row>
    <row r="37" spans="1:88" ht="18.75" customHeight="1" thickBot="1" x14ac:dyDescent="0.45">
      <c r="A37" s="100"/>
      <c r="B37" s="276"/>
      <c r="C37" s="277"/>
      <c r="D37" s="277"/>
      <c r="E37" s="277"/>
      <c r="F37" s="277"/>
      <c r="G37" s="281"/>
      <c r="H37" s="281"/>
      <c r="I37" s="281"/>
      <c r="J37" s="281"/>
      <c r="K37" s="281"/>
      <c r="L37" s="281"/>
      <c r="M37" s="281"/>
      <c r="N37" s="281"/>
      <c r="O37" s="281"/>
      <c r="P37" s="281"/>
      <c r="Q37" s="281"/>
      <c r="R37" s="281"/>
      <c r="S37" s="281"/>
      <c r="T37" s="281"/>
      <c r="U37" s="281"/>
      <c r="V37" s="277"/>
      <c r="W37" s="277"/>
      <c r="X37" s="277"/>
      <c r="Y37" s="277"/>
      <c r="Z37" s="277"/>
      <c r="AA37" s="281"/>
      <c r="AB37" s="281"/>
      <c r="AC37" s="281"/>
      <c r="AD37" s="281"/>
      <c r="AE37" s="281"/>
      <c r="AF37" s="281"/>
      <c r="AG37" s="281"/>
      <c r="AH37" s="281"/>
      <c r="AI37" s="281"/>
      <c r="AJ37" s="281"/>
      <c r="AK37" s="281"/>
      <c r="AL37" s="281"/>
      <c r="AM37" s="281"/>
      <c r="AN37" s="281"/>
      <c r="AO37" s="300"/>
      <c r="AP37" s="101"/>
      <c r="AQ37" s="102"/>
      <c r="AR37" s="102"/>
      <c r="AS37" s="102"/>
      <c r="AT37" s="102"/>
      <c r="AU37" s="103"/>
      <c r="AV37" s="143"/>
      <c r="AW37" s="144"/>
      <c r="AX37" s="144"/>
      <c r="AY37" s="144"/>
      <c r="AZ37" s="144"/>
      <c r="BA37" s="144"/>
      <c r="BB37" s="144"/>
      <c r="BC37" s="144"/>
      <c r="BD37" s="144"/>
      <c r="BE37" s="144"/>
      <c r="BF37" s="144"/>
      <c r="BG37" s="144"/>
      <c r="BH37" s="144"/>
      <c r="BI37" s="144"/>
      <c r="BJ37" s="144"/>
      <c r="BK37" s="144"/>
      <c r="BL37" s="144"/>
      <c r="BM37" s="144"/>
      <c r="BN37" s="144"/>
      <c r="BO37" s="144"/>
      <c r="BP37" s="144"/>
      <c r="BQ37" s="144"/>
      <c r="BR37" s="144"/>
      <c r="BS37" s="144"/>
      <c r="BT37" s="144"/>
      <c r="BU37" s="144"/>
      <c r="BV37" s="144"/>
      <c r="BW37" s="144"/>
      <c r="BX37" s="144"/>
      <c r="BY37" s="145"/>
      <c r="BZ37" s="159"/>
      <c r="CA37" s="160"/>
      <c r="CB37" s="160"/>
      <c r="CC37" s="160"/>
      <c r="CD37" s="160"/>
      <c r="CE37" s="160"/>
      <c r="CF37" s="160"/>
      <c r="CG37" s="160"/>
      <c r="CH37" s="160"/>
      <c r="CI37" s="162"/>
      <c r="CJ37" s="100"/>
    </row>
    <row r="38" spans="1:88" ht="18.75" customHeight="1" thickTop="1" x14ac:dyDescent="0.4">
      <c r="A38" s="100"/>
      <c r="B38" s="276" t="s">
        <v>25</v>
      </c>
      <c r="C38" s="277"/>
      <c r="D38" s="277"/>
      <c r="E38" s="277"/>
      <c r="F38" s="277"/>
      <c r="G38" s="281"/>
      <c r="H38" s="281"/>
      <c r="I38" s="281"/>
      <c r="J38" s="281"/>
      <c r="K38" s="281"/>
      <c r="L38" s="281"/>
      <c r="M38" s="281"/>
      <c r="N38" s="281"/>
      <c r="O38" s="281"/>
      <c r="P38" s="281"/>
      <c r="Q38" s="281"/>
      <c r="R38" s="281"/>
      <c r="S38" s="281"/>
      <c r="T38" s="281"/>
      <c r="U38" s="281"/>
      <c r="V38" s="277" t="s">
        <v>28</v>
      </c>
      <c r="W38" s="277"/>
      <c r="X38" s="277"/>
      <c r="Y38" s="277"/>
      <c r="Z38" s="277"/>
      <c r="AA38" s="281"/>
      <c r="AB38" s="281"/>
      <c r="AC38" s="281"/>
      <c r="AD38" s="281"/>
      <c r="AE38" s="281"/>
      <c r="AF38" s="281"/>
      <c r="AG38" s="281"/>
      <c r="AH38" s="281"/>
      <c r="AI38" s="281"/>
      <c r="AJ38" s="281"/>
      <c r="AK38" s="281"/>
      <c r="AL38" s="281"/>
      <c r="AM38" s="281"/>
      <c r="AN38" s="281"/>
      <c r="AO38" s="300"/>
      <c r="AP38" s="101"/>
      <c r="AQ38" s="102"/>
      <c r="AR38" s="102"/>
      <c r="AS38" s="102"/>
      <c r="AT38" s="102"/>
      <c r="AU38" s="103"/>
      <c r="AV38" s="104" t="s">
        <v>150</v>
      </c>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100"/>
    </row>
    <row r="39" spans="1:88" x14ac:dyDescent="0.4">
      <c r="A39" s="100"/>
      <c r="B39" s="276"/>
      <c r="C39" s="277"/>
      <c r="D39" s="277"/>
      <c r="E39" s="277"/>
      <c r="F39" s="277"/>
      <c r="G39" s="281"/>
      <c r="H39" s="281"/>
      <c r="I39" s="281"/>
      <c r="J39" s="281"/>
      <c r="K39" s="281"/>
      <c r="L39" s="281"/>
      <c r="M39" s="281"/>
      <c r="N39" s="281"/>
      <c r="O39" s="281"/>
      <c r="P39" s="281"/>
      <c r="Q39" s="281"/>
      <c r="R39" s="281"/>
      <c r="S39" s="281"/>
      <c r="T39" s="281"/>
      <c r="U39" s="281"/>
      <c r="V39" s="277"/>
      <c r="W39" s="277"/>
      <c r="X39" s="277"/>
      <c r="Y39" s="277"/>
      <c r="Z39" s="277"/>
      <c r="AA39" s="281"/>
      <c r="AB39" s="281"/>
      <c r="AC39" s="281"/>
      <c r="AD39" s="281"/>
      <c r="AE39" s="281"/>
      <c r="AF39" s="281"/>
      <c r="AG39" s="281"/>
      <c r="AH39" s="281"/>
      <c r="AI39" s="281"/>
      <c r="AJ39" s="281"/>
      <c r="AK39" s="281"/>
      <c r="AL39" s="281"/>
      <c r="AM39" s="281"/>
      <c r="AN39" s="281"/>
      <c r="AO39" s="300"/>
      <c r="AP39" s="101"/>
      <c r="AQ39" s="102"/>
      <c r="AR39" s="102"/>
      <c r="AS39" s="102"/>
      <c r="AT39" s="102"/>
      <c r="AU39" s="103"/>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0"/>
    </row>
    <row r="40" spans="1:88" ht="19.5" thickBot="1" x14ac:dyDescent="0.45">
      <c r="A40" s="100"/>
      <c r="B40" s="276" t="s">
        <v>26</v>
      </c>
      <c r="C40" s="277"/>
      <c r="D40" s="277"/>
      <c r="E40" s="277"/>
      <c r="F40" s="277"/>
      <c r="G40" s="281"/>
      <c r="H40" s="281"/>
      <c r="I40" s="281"/>
      <c r="J40" s="281"/>
      <c r="K40" s="281"/>
      <c r="L40" s="281"/>
      <c r="M40" s="281"/>
      <c r="N40" s="281"/>
      <c r="O40" s="281"/>
      <c r="P40" s="281"/>
      <c r="Q40" s="281"/>
      <c r="R40" s="281"/>
      <c r="S40" s="281"/>
      <c r="T40" s="281"/>
      <c r="U40" s="281"/>
      <c r="V40" s="277" t="s">
        <v>29</v>
      </c>
      <c r="W40" s="277"/>
      <c r="X40" s="277"/>
      <c r="Y40" s="277"/>
      <c r="Z40" s="277"/>
      <c r="AA40" s="281"/>
      <c r="AB40" s="281"/>
      <c r="AC40" s="281"/>
      <c r="AD40" s="281"/>
      <c r="AE40" s="281"/>
      <c r="AF40" s="281"/>
      <c r="AG40" s="281"/>
      <c r="AH40" s="281"/>
      <c r="AI40" s="281"/>
      <c r="AJ40" s="281"/>
      <c r="AK40" s="281"/>
      <c r="AL40" s="281"/>
      <c r="AM40" s="281"/>
      <c r="AN40" s="281"/>
      <c r="AO40" s="300"/>
      <c r="AP40" s="101"/>
      <c r="AQ40" s="102"/>
      <c r="AR40" s="102"/>
      <c r="AS40" s="102"/>
      <c r="AT40" s="102"/>
      <c r="AU40" s="103"/>
      <c r="AV40" s="106"/>
      <c r="AW40" s="106"/>
      <c r="AX40" s="106"/>
      <c r="AY40" s="106"/>
      <c r="AZ40" s="106"/>
      <c r="BA40" s="106"/>
      <c r="BB40" s="106"/>
      <c r="BC40" s="106"/>
      <c r="BD40" s="106"/>
      <c r="BE40" s="106"/>
      <c r="BF40" s="106"/>
      <c r="BG40" s="106"/>
      <c r="BH40" s="106"/>
      <c r="BI40" s="106"/>
      <c r="BJ40" s="106"/>
      <c r="BK40" s="106"/>
      <c r="BL40" s="106"/>
      <c r="BM40" s="106"/>
      <c r="BN40" s="106"/>
      <c r="BO40" s="106"/>
      <c r="BP40" s="106"/>
      <c r="BQ40" s="106"/>
      <c r="BR40" s="106"/>
      <c r="BS40" s="106"/>
      <c r="BT40" s="106"/>
      <c r="BU40" s="106"/>
      <c r="BV40" s="106"/>
      <c r="BW40" s="106"/>
      <c r="BX40" s="106"/>
      <c r="BY40" s="106"/>
      <c r="BZ40" s="106"/>
      <c r="CA40" s="106"/>
      <c r="CB40" s="106"/>
      <c r="CC40" s="106"/>
      <c r="CD40" s="106"/>
      <c r="CE40" s="106"/>
      <c r="CF40" s="106"/>
      <c r="CG40" s="106"/>
      <c r="CH40" s="106"/>
      <c r="CI40" s="106"/>
      <c r="CJ40" s="100"/>
    </row>
    <row r="41" spans="1:88" ht="20.25" thickTop="1" thickBot="1" x14ac:dyDescent="0.45">
      <c r="A41" s="100"/>
      <c r="B41" s="278"/>
      <c r="C41" s="279"/>
      <c r="D41" s="279"/>
      <c r="E41" s="279"/>
      <c r="F41" s="279"/>
      <c r="G41" s="282"/>
      <c r="H41" s="282"/>
      <c r="I41" s="282"/>
      <c r="J41" s="282"/>
      <c r="K41" s="282"/>
      <c r="L41" s="282"/>
      <c r="M41" s="282"/>
      <c r="N41" s="282"/>
      <c r="O41" s="282"/>
      <c r="P41" s="282"/>
      <c r="Q41" s="282"/>
      <c r="R41" s="282"/>
      <c r="S41" s="282"/>
      <c r="T41" s="282"/>
      <c r="U41" s="282"/>
      <c r="V41" s="279"/>
      <c r="W41" s="279"/>
      <c r="X41" s="279"/>
      <c r="Y41" s="279"/>
      <c r="Z41" s="279"/>
      <c r="AA41" s="282"/>
      <c r="AB41" s="282"/>
      <c r="AC41" s="282"/>
      <c r="AD41" s="282"/>
      <c r="AE41" s="282"/>
      <c r="AF41" s="282"/>
      <c r="AG41" s="282"/>
      <c r="AH41" s="282"/>
      <c r="AI41" s="282"/>
      <c r="AJ41" s="282"/>
      <c r="AK41" s="282"/>
      <c r="AL41" s="282"/>
      <c r="AM41" s="282"/>
      <c r="AN41" s="282"/>
      <c r="AO41" s="301"/>
      <c r="AP41" s="101"/>
      <c r="AQ41" s="102"/>
      <c r="AR41" s="102"/>
      <c r="AS41" s="102"/>
      <c r="AT41" s="102"/>
      <c r="AU41" s="103"/>
      <c r="AV41" s="146" t="s">
        <v>174</v>
      </c>
      <c r="AW41" s="147"/>
      <c r="AX41" s="147"/>
      <c r="AY41" s="147"/>
      <c r="AZ41" s="147"/>
      <c r="BA41" s="147"/>
      <c r="BB41" s="147"/>
      <c r="BC41" s="147"/>
      <c r="BD41" s="147"/>
      <c r="BE41" s="147"/>
      <c r="BF41" s="147"/>
      <c r="BG41" s="147"/>
      <c r="BH41" s="147"/>
      <c r="BI41" s="147"/>
      <c r="BJ41" s="147"/>
      <c r="BK41" s="147"/>
      <c r="BL41" s="147"/>
      <c r="BM41" s="147"/>
      <c r="BN41" s="147"/>
      <c r="BO41" s="147"/>
      <c r="BP41" s="147"/>
      <c r="BQ41" s="147"/>
      <c r="BR41" s="147"/>
      <c r="BS41" s="147"/>
      <c r="BT41" s="147"/>
      <c r="BU41" s="147"/>
      <c r="BV41" s="147"/>
      <c r="BW41" s="147"/>
      <c r="BX41" s="147"/>
      <c r="BY41" s="147"/>
      <c r="BZ41" s="147"/>
      <c r="CA41" s="147"/>
      <c r="CB41" s="147"/>
      <c r="CC41" s="147"/>
      <c r="CD41" s="147"/>
      <c r="CE41" s="147"/>
      <c r="CF41" s="147"/>
      <c r="CG41" s="147"/>
      <c r="CH41" s="147"/>
      <c r="CI41" s="148"/>
      <c r="CJ41" s="100"/>
    </row>
    <row r="42" spans="1:88" ht="19.5" customHeight="1" thickTop="1" thickBot="1" x14ac:dyDescent="0.45">
      <c r="A42" s="100"/>
      <c r="B42" s="104" t="s">
        <v>17</v>
      </c>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1"/>
      <c r="AQ42" s="102"/>
      <c r="AR42" s="102"/>
      <c r="AS42" s="102"/>
      <c r="AT42" s="102"/>
      <c r="AU42" s="103"/>
      <c r="AV42" s="149"/>
      <c r="AW42" s="150"/>
      <c r="AX42" s="150"/>
      <c r="AY42" s="151"/>
      <c r="AZ42" s="151"/>
      <c r="BA42" s="151"/>
      <c r="BB42" s="151"/>
      <c r="BC42" s="151"/>
      <c r="BD42" s="151"/>
      <c r="BE42" s="151"/>
      <c r="BF42" s="151"/>
      <c r="BG42" s="150"/>
      <c r="BH42" s="150"/>
      <c r="BI42" s="150"/>
      <c r="BJ42" s="150"/>
      <c r="BK42" s="150"/>
      <c r="BL42" s="150"/>
      <c r="BM42" s="150"/>
      <c r="BN42" s="150"/>
      <c r="BO42" s="150"/>
      <c r="BP42" s="150"/>
      <c r="BQ42" s="150"/>
      <c r="BR42" s="150"/>
      <c r="BS42" s="150"/>
      <c r="BT42" s="150"/>
      <c r="BU42" s="150"/>
      <c r="BV42" s="150"/>
      <c r="BW42" s="150"/>
      <c r="BX42" s="150"/>
      <c r="BY42" s="150"/>
      <c r="BZ42" s="150"/>
      <c r="CA42" s="150"/>
      <c r="CB42" s="150"/>
      <c r="CC42" s="150"/>
      <c r="CD42" s="150"/>
      <c r="CE42" s="150"/>
      <c r="CF42" s="150"/>
      <c r="CG42" s="150"/>
      <c r="CH42" s="150"/>
      <c r="CI42" s="152"/>
      <c r="CJ42" s="100"/>
    </row>
    <row r="43" spans="1:88" ht="19.5" thickTop="1" x14ac:dyDescent="0.4">
      <c r="A43" s="100"/>
      <c r="B43" s="302"/>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101"/>
      <c r="AQ43" s="102"/>
      <c r="AR43" s="102"/>
      <c r="AS43" s="102"/>
      <c r="AT43" s="102"/>
      <c r="AU43" s="103"/>
      <c r="AV43" s="155" t="str">
        <f>IF(AY43="","",Sheet2!K3)</f>
        <v/>
      </c>
      <c r="AW43" s="156"/>
      <c r="AX43" s="156"/>
      <c r="AY43" s="134" t="str">
        <f>IF(Sheet2!M3=0,"",Sheet2!M3)</f>
        <v/>
      </c>
      <c r="AZ43" s="135"/>
      <c r="BA43" s="135"/>
      <c r="BB43" s="135"/>
      <c r="BC43" s="135"/>
      <c r="BD43" s="135"/>
      <c r="BE43" s="135"/>
      <c r="BF43" s="133" t="str">
        <f>IF(AY43="","","円")</f>
        <v/>
      </c>
      <c r="BG43" s="153" t="str">
        <f>IF(AY43="","",Sheet2!L3)</f>
        <v/>
      </c>
      <c r="BH43" s="153"/>
      <c r="BI43" s="153"/>
      <c r="BJ43" s="153"/>
      <c r="BK43" s="153"/>
      <c r="BL43" s="153"/>
      <c r="BM43" s="153"/>
      <c r="BN43" s="153"/>
      <c r="BO43" s="154"/>
      <c r="BP43" s="155" t="str">
        <f>IF(BS43="","",Sheet2!K8)</f>
        <v/>
      </c>
      <c r="BQ43" s="156"/>
      <c r="BR43" s="156"/>
      <c r="BS43" s="134" t="str">
        <f>IF(Sheet2!M8=0,"",Sheet2!M8)</f>
        <v/>
      </c>
      <c r="BT43" s="135"/>
      <c r="BU43" s="135"/>
      <c r="BV43" s="135"/>
      <c r="BW43" s="135"/>
      <c r="BX43" s="135"/>
      <c r="BY43" s="135"/>
      <c r="BZ43" s="133" t="str">
        <f>IF(BS43="","","円")</f>
        <v/>
      </c>
      <c r="CA43" s="153" t="str">
        <f>IF(BS43="","",Sheet2!L8)</f>
        <v/>
      </c>
      <c r="CB43" s="153"/>
      <c r="CC43" s="153"/>
      <c r="CD43" s="153"/>
      <c r="CE43" s="153"/>
      <c r="CF43" s="153"/>
      <c r="CG43" s="153"/>
      <c r="CH43" s="153"/>
      <c r="CI43" s="154"/>
      <c r="CJ43" s="100"/>
    </row>
    <row r="44" spans="1:88" ht="20.25" customHeight="1" thickBot="1" x14ac:dyDescent="0.45">
      <c r="A44" s="100"/>
      <c r="B44" s="302"/>
      <c r="C44" s="302"/>
      <c r="D44" s="302"/>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2"/>
      <c r="AN44" s="302"/>
      <c r="AO44" s="302"/>
      <c r="AP44" s="101"/>
      <c r="AQ44" s="102"/>
      <c r="AR44" s="102"/>
      <c r="AS44" s="102"/>
      <c r="AT44" s="102"/>
      <c r="AU44" s="103"/>
      <c r="AV44" s="119"/>
      <c r="AW44" s="120"/>
      <c r="AX44" s="120"/>
      <c r="AY44" s="121"/>
      <c r="AZ44" s="122"/>
      <c r="BA44" s="122"/>
      <c r="BB44" s="122"/>
      <c r="BC44" s="122"/>
      <c r="BD44" s="122"/>
      <c r="BE44" s="122"/>
      <c r="BF44" s="129"/>
      <c r="BG44" s="125"/>
      <c r="BH44" s="125"/>
      <c r="BI44" s="125"/>
      <c r="BJ44" s="125"/>
      <c r="BK44" s="125"/>
      <c r="BL44" s="125"/>
      <c r="BM44" s="125"/>
      <c r="BN44" s="125"/>
      <c r="BO44" s="126"/>
      <c r="BP44" s="119"/>
      <c r="BQ44" s="120"/>
      <c r="BR44" s="120"/>
      <c r="BS44" s="121"/>
      <c r="BT44" s="122"/>
      <c r="BU44" s="122"/>
      <c r="BV44" s="122"/>
      <c r="BW44" s="122"/>
      <c r="BX44" s="122"/>
      <c r="BY44" s="122"/>
      <c r="BZ44" s="129"/>
      <c r="CA44" s="125"/>
      <c r="CB44" s="125"/>
      <c r="CC44" s="125"/>
      <c r="CD44" s="125"/>
      <c r="CE44" s="125"/>
      <c r="CF44" s="125"/>
      <c r="CG44" s="125"/>
      <c r="CH44" s="125"/>
      <c r="CI44" s="126"/>
      <c r="CJ44" s="100"/>
    </row>
    <row r="45" spans="1:88" ht="20.25" customHeight="1" thickTop="1" x14ac:dyDescent="0.4">
      <c r="A45" s="100"/>
      <c r="B45" s="266" t="s">
        <v>30</v>
      </c>
      <c r="C45" s="267"/>
      <c r="D45" s="267"/>
      <c r="E45" s="267"/>
      <c r="F45" s="268"/>
      <c r="G45" s="284" t="s">
        <v>34</v>
      </c>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101"/>
      <c r="AQ45" s="102"/>
      <c r="AR45" s="102"/>
      <c r="AS45" s="102"/>
      <c r="AT45" s="102"/>
      <c r="AU45" s="103"/>
      <c r="AV45" s="119" t="str">
        <f>IF(AY45="","",Sheet2!K4)</f>
        <v/>
      </c>
      <c r="AW45" s="120"/>
      <c r="AX45" s="120"/>
      <c r="AY45" s="121" t="str">
        <f>IF(Sheet2!M4=0,"",Sheet2!M4)</f>
        <v/>
      </c>
      <c r="AZ45" s="122"/>
      <c r="BA45" s="122"/>
      <c r="BB45" s="122"/>
      <c r="BC45" s="122"/>
      <c r="BD45" s="122"/>
      <c r="BE45" s="122"/>
      <c r="BF45" s="129" t="str">
        <f>IF(AY45="","","円")</f>
        <v/>
      </c>
      <c r="BG45" s="125" t="str">
        <f>IF(AY45="","",Sheet2!L4)</f>
        <v/>
      </c>
      <c r="BH45" s="125"/>
      <c r="BI45" s="125"/>
      <c r="BJ45" s="125"/>
      <c r="BK45" s="125"/>
      <c r="BL45" s="125"/>
      <c r="BM45" s="125"/>
      <c r="BN45" s="125"/>
      <c r="BO45" s="126"/>
      <c r="BP45" s="119" t="str">
        <f>IF(BS45="","",Sheet2!K9)</f>
        <v/>
      </c>
      <c r="BQ45" s="120"/>
      <c r="BR45" s="120"/>
      <c r="BS45" s="121" t="str">
        <f>IF(Sheet2!M9=0,"",Sheet2!M9)</f>
        <v/>
      </c>
      <c r="BT45" s="122"/>
      <c r="BU45" s="122"/>
      <c r="BV45" s="122"/>
      <c r="BW45" s="122"/>
      <c r="BX45" s="122"/>
      <c r="BY45" s="122"/>
      <c r="BZ45" s="129" t="str">
        <f>IF(BS45="","","円")</f>
        <v/>
      </c>
      <c r="CA45" s="125" t="str">
        <f>IF(BS45="","",Sheet2!L9)</f>
        <v/>
      </c>
      <c r="CB45" s="125"/>
      <c r="CC45" s="125"/>
      <c r="CD45" s="125"/>
      <c r="CE45" s="125"/>
      <c r="CF45" s="125"/>
      <c r="CG45" s="125"/>
      <c r="CH45" s="125"/>
      <c r="CI45" s="126"/>
      <c r="CJ45" s="100"/>
    </row>
    <row r="46" spans="1:88" ht="20.25" customHeight="1" thickBot="1" x14ac:dyDescent="0.45">
      <c r="A46" s="100"/>
      <c r="B46" s="269"/>
      <c r="C46" s="270"/>
      <c r="D46" s="270"/>
      <c r="E46" s="270"/>
      <c r="F46" s="271"/>
      <c r="G46" s="286"/>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101"/>
      <c r="AQ46" s="102"/>
      <c r="AR46" s="102"/>
      <c r="AS46" s="102"/>
      <c r="AT46" s="102"/>
      <c r="AU46" s="103"/>
      <c r="AV46" s="119"/>
      <c r="AW46" s="120"/>
      <c r="AX46" s="120"/>
      <c r="AY46" s="121"/>
      <c r="AZ46" s="122"/>
      <c r="BA46" s="122"/>
      <c r="BB46" s="122"/>
      <c r="BC46" s="122"/>
      <c r="BD46" s="122"/>
      <c r="BE46" s="122"/>
      <c r="BF46" s="129"/>
      <c r="BG46" s="125"/>
      <c r="BH46" s="125"/>
      <c r="BI46" s="125"/>
      <c r="BJ46" s="125"/>
      <c r="BK46" s="125"/>
      <c r="BL46" s="125"/>
      <c r="BM46" s="125"/>
      <c r="BN46" s="125"/>
      <c r="BO46" s="126"/>
      <c r="BP46" s="119"/>
      <c r="BQ46" s="120"/>
      <c r="BR46" s="120"/>
      <c r="BS46" s="121"/>
      <c r="BT46" s="122"/>
      <c r="BU46" s="122"/>
      <c r="BV46" s="122"/>
      <c r="BW46" s="122"/>
      <c r="BX46" s="122"/>
      <c r="BY46" s="122"/>
      <c r="BZ46" s="129"/>
      <c r="CA46" s="125"/>
      <c r="CB46" s="125"/>
      <c r="CC46" s="125"/>
      <c r="CD46" s="125"/>
      <c r="CE46" s="125"/>
      <c r="CF46" s="125"/>
      <c r="CG46" s="125"/>
      <c r="CH46" s="125"/>
      <c r="CI46" s="126"/>
      <c r="CJ46" s="100"/>
    </row>
    <row r="47" spans="1:88" ht="20.25" customHeight="1" thickTop="1" x14ac:dyDescent="0.4">
      <c r="A47" s="100"/>
      <c r="B47" s="272" t="s">
        <v>31</v>
      </c>
      <c r="C47" s="273"/>
      <c r="D47" s="273"/>
      <c r="E47" s="273"/>
      <c r="F47" s="273"/>
      <c r="G47" s="288"/>
      <c r="H47" s="288"/>
      <c r="I47" s="288"/>
      <c r="J47" s="288"/>
      <c r="K47" s="273" t="s">
        <v>32</v>
      </c>
      <c r="L47" s="273"/>
      <c r="M47" s="273"/>
      <c r="N47" s="273"/>
      <c r="O47" s="273"/>
      <c r="P47" s="290">
        <f>Sheet2!I17</f>
        <v>12</v>
      </c>
      <c r="Q47" s="290"/>
      <c r="R47" s="290"/>
      <c r="S47" s="290"/>
      <c r="T47" s="273" t="s">
        <v>33</v>
      </c>
      <c r="U47" s="273"/>
      <c r="V47" s="273"/>
      <c r="W47" s="273"/>
      <c r="X47" s="273"/>
      <c r="Y47" s="292" t="str">
        <f>Sheet2!J17</f>
        <v>令和6年4月</v>
      </c>
      <c r="Z47" s="292"/>
      <c r="AA47" s="292"/>
      <c r="AB47" s="292"/>
      <c r="AC47" s="292"/>
      <c r="AD47" s="292"/>
      <c r="AE47" s="293"/>
      <c r="AF47" s="296" t="str">
        <f>IF(AI47="","","～")</f>
        <v>～</v>
      </c>
      <c r="AG47" s="292"/>
      <c r="AH47" s="293"/>
      <c r="AI47" s="296" t="str">
        <f>IF(Sheet2!J17=Sheet2!J15,"",Sheet2!J15)</f>
        <v>令和7年3月</v>
      </c>
      <c r="AJ47" s="292"/>
      <c r="AK47" s="292"/>
      <c r="AL47" s="292"/>
      <c r="AM47" s="292"/>
      <c r="AN47" s="292"/>
      <c r="AO47" s="298"/>
      <c r="AP47" s="101"/>
      <c r="AQ47" s="102"/>
      <c r="AR47" s="102"/>
      <c r="AS47" s="102"/>
      <c r="AT47" s="102"/>
      <c r="AU47" s="103"/>
      <c r="AV47" s="119" t="str">
        <f>IF(AY47="","",Sheet2!K5)</f>
        <v/>
      </c>
      <c r="AW47" s="120"/>
      <c r="AX47" s="120"/>
      <c r="AY47" s="121" t="str">
        <f>IF(Sheet2!M5=0,"",Sheet2!M5)</f>
        <v/>
      </c>
      <c r="AZ47" s="122"/>
      <c r="BA47" s="122"/>
      <c r="BB47" s="122"/>
      <c r="BC47" s="122"/>
      <c r="BD47" s="122"/>
      <c r="BE47" s="122"/>
      <c r="BF47" s="129" t="str">
        <f>IF(AY47="","","円")</f>
        <v/>
      </c>
      <c r="BG47" s="125" t="str">
        <f>IF(AY47="","",Sheet2!L5)</f>
        <v/>
      </c>
      <c r="BH47" s="125"/>
      <c r="BI47" s="125"/>
      <c r="BJ47" s="125"/>
      <c r="BK47" s="125"/>
      <c r="BL47" s="125"/>
      <c r="BM47" s="125"/>
      <c r="BN47" s="125"/>
      <c r="BO47" s="126"/>
      <c r="BP47" s="119" t="str">
        <f>IF(BS47="","",Sheet2!K10)</f>
        <v/>
      </c>
      <c r="BQ47" s="120"/>
      <c r="BR47" s="120"/>
      <c r="BS47" s="121" t="str">
        <f>IF(Sheet2!M10=0,"",Sheet2!M10)</f>
        <v/>
      </c>
      <c r="BT47" s="122"/>
      <c r="BU47" s="122"/>
      <c r="BV47" s="122"/>
      <c r="BW47" s="122"/>
      <c r="BX47" s="122"/>
      <c r="BY47" s="122"/>
      <c r="BZ47" s="129" t="str">
        <f>IF(BS47="","","円")</f>
        <v/>
      </c>
      <c r="CA47" s="125" t="str">
        <f>IF(BS47="","",Sheet2!L10)</f>
        <v/>
      </c>
      <c r="CB47" s="125"/>
      <c r="CC47" s="125"/>
      <c r="CD47" s="125"/>
      <c r="CE47" s="125"/>
      <c r="CF47" s="125"/>
      <c r="CG47" s="125"/>
      <c r="CH47" s="125"/>
      <c r="CI47" s="126"/>
      <c r="CJ47" s="100"/>
    </row>
    <row r="48" spans="1:88" ht="20.25" customHeight="1" thickBot="1" x14ac:dyDescent="0.45">
      <c r="A48" s="100"/>
      <c r="B48" s="274"/>
      <c r="C48" s="275"/>
      <c r="D48" s="275"/>
      <c r="E48" s="275"/>
      <c r="F48" s="275"/>
      <c r="G48" s="289"/>
      <c r="H48" s="289"/>
      <c r="I48" s="289"/>
      <c r="J48" s="289"/>
      <c r="K48" s="275"/>
      <c r="L48" s="275"/>
      <c r="M48" s="275"/>
      <c r="N48" s="275"/>
      <c r="O48" s="275"/>
      <c r="P48" s="291"/>
      <c r="Q48" s="291"/>
      <c r="R48" s="291"/>
      <c r="S48" s="291"/>
      <c r="T48" s="275"/>
      <c r="U48" s="275"/>
      <c r="V48" s="275"/>
      <c r="W48" s="275"/>
      <c r="X48" s="275"/>
      <c r="Y48" s="294"/>
      <c r="Z48" s="294"/>
      <c r="AA48" s="294"/>
      <c r="AB48" s="294"/>
      <c r="AC48" s="294"/>
      <c r="AD48" s="294"/>
      <c r="AE48" s="295"/>
      <c r="AF48" s="297"/>
      <c r="AG48" s="294"/>
      <c r="AH48" s="295"/>
      <c r="AI48" s="297"/>
      <c r="AJ48" s="294"/>
      <c r="AK48" s="294"/>
      <c r="AL48" s="294"/>
      <c r="AM48" s="294"/>
      <c r="AN48" s="294"/>
      <c r="AO48" s="299"/>
      <c r="AP48" s="101"/>
      <c r="AQ48" s="102"/>
      <c r="AR48" s="102"/>
      <c r="AS48" s="102"/>
      <c r="AT48" s="102"/>
      <c r="AU48" s="103"/>
      <c r="AV48" s="119"/>
      <c r="AW48" s="120"/>
      <c r="AX48" s="120"/>
      <c r="AY48" s="121"/>
      <c r="AZ48" s="122"/>
      <c r="BA48" s="122"/>
      <c r="BB48" s="122"/>
      <c r="BC48" s="122"/>
      <c r="BD48" s="122"/>
      <c r="BE48" s="122"/>
      <c r="BF48" s="129"/>
      <c r="BG48" s="125"/>
      <c r="BH48" s="125"/>
      <c r="BI48" s="125"/>
      <c r="BJ48" s="125"/>
      <c r="BK48" s="125"/>
      <c r="BL48" s="125"/>
      <c r="BM48" s="125"/>
      <c r="BN48" s="125"/>
      <c r="BO48" s="126"/>
      <c r="BP48" s="119"/>
      <c r="BQ48" s="120"/>
      <c r="BR48" s="120"/>
      <c r="BS48" s="121"/>
      <c r="BT48" s="122"/>
      <c r="BU48" s="122"/>
      <c r="BV48" s="122"/>
      <c r="BW48" s="122"/>
      <c r="BX48" s="122"/>
      <c r="BY48" s="122"/>
      <c r="BZ48" s="129"/>
      <c r="CA48" s="125"/>
      <c r="CB48" s="125"/>
      <c r="CC48" s="125"/>
      <c r="CD48" s="125"/>
      <c r="CE48" s="125"/>
      <c r="CF48" s="125"/>
      <c r="CG48" s="125"/>
      <c r="CH48" s="125"/>
      <c r="CI48" s="126"/>
      <c r="CJ48" s="100"/>
    </row>
    <row r="49" spans="1:670" ht="19.5" customHeight="1" thickTop="1" x14ac:dyDescent="0.4">
      <c r="A49" s="100"/>
      <c r="B49" s="104" t="s">
        <v>173</v>
      </c>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1"/>
      <c r="AQ49" s="102"/>
      <c r="AR49" s="102"/>
      <c r="AS49" s="102"/>
      <c r="AT49" s="102"/>
      <c r="AU49" s="103"/>
      <c r="AV49" s="119" t="str">
        <f>IF(AY49="","",Sheet2!K6)</f>
        <v/>
      </c>
      <c r="AW49" s="120"/>
      <c r="AX49" s="120"/>
      <c r="AY49" s="121" t="str">
        <f>IF(Sheet2!M6=0,"",Sheet2!M6)</f>
        <v/>
      </c>
      <c r="AZ49" s="122"/>
      <c r="BA49" s="122"/>
      <c r="BB49" s="122"/>
      <c r="BC49" s="122"/>
      <c r="BD49" s="122"/>
      <c r="BE49" s="122"/>
      <c r="BF49" s="129" t="str">
        <f>IF(AY49="","","円")</f>
        <v/>
      </c>
      <c r="BG49" s="125" t="str">
        <f>IF(AY49="","",Sheet2!L6)</f>
        <v/>
      </c>
      <c r="BH49" s="125"/>
      <c r="BI49" s="125"/>
      <c r="BJ49" s="125"/>
      <c r="BK49" s="125"/>
      <c r="BL49" s="125"/>
      <c r="BM49" s="125"/>
      <c r="BN49" s="125"/>
      <c r="BO49" s="126"/>
      <c r="BP49" s="119" t="str">
        <f>IF(BS49="","",Sheet2!K11)</f>
        <v/>
      </c>
      <c r="BQ49" s="120"/>
      <c r="BR49" s="120"/>
      <c r="BS49" s="121" t="str">
        <f>IF(Sheet2!M11=0,"",Sheet2!M11)</f>
        <v/>
      </c>
      <c r="BT49" s="122"/>
      <c r="BU49" s="122"/>
      <c r="BV49" s="122"/>
      <c r="BW49" s="122"/>
      <c r="BX49" s="122"/>
      <c r="BY49" s="122"/>
      <c r="BZ49" s="129" t="str">
        <f>IF(BS49="","","円")</f>
        <v/>
      </c>
      <c r="CA49" s="125" t="str">
        <f>IF(BS49="","",Sheet2!L11)</f>
        <v/>
      </c>
      <c r="CB49" s="125"/>
      <c r="CC49" s="125"/>
      <c r="CD49" s="125"/>
      <c r="CE49" s="125"/>
      <c r="CF49" s="125"/>
      <c r="CG49" s="125"/>
      <c r="CH49" s="125"/>
      <c r="CI49" s="126"/>
      <c r="CJ49" s="100"/>
    </row>
    <row r="50" spans="1:670" ht="19.5" customHeight="1" x14ac:dyDescent="0.4">
      <c r="A50" s="100"/>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1"/>
      <c r="AQ50" s="102"/>
      <c r="AR50" s="102"/>
      <c r="AS50" s="102"/>
      <c r="AT50" s="102"/>
      <c r="AU50" s="103"/>
      <c r="AV50" s="119"/>
      <c r="AW50" s="120"/>
      <c r="AX50" s="120"/>
      <c r="AY50" s="121"/>
      <c r="AZ50" s="122"/>
      <c r="BA50" s="122"/>
      <c r="BB50" s="122"/>
      <c r="BC50" s="122"/>
      <c r="BD50" s="122"/>
      <c r="BE50" s="122"/>
      <c r="BF50" s="129"/>
      <c r="BG50" s="125"/>
      <c r="BH50" s="125"/>
      <c r="BI50" s="125"/>
      <c r="BJ50" s="125"/>
      <c r="BK50" s="125"/>
      <c r="BL50" s="125"/>
      <c r="BM50" s="125"/>
      <c r="BN50" s="125"/>
      <c r="BO50" s="126"/>
      <c r="BP50" s="119"/>
      <c r="BQ50" s="120"/>
      <c r="BR50" s="120"/>
      <c r="BS50" s="121"/>
      <c r="BT50" s="122"/>
      <c r="BU50" s="122"/>
      <c r="BV50" s="122"/>
      <c r="BW50" s="122"/>
      <c r="BX50" s="122"/>
      <c r="BY50" s="122"/>
      <c r="BZ50" s="129"/>
      <c r="CA50" s="125"/>
      <c r="CB50" s="125"/>
      <c r="CC50" s="125"/>
      <c r="CD50" s="125"/>
      <c r="CE50" s="125"/>
      <c r="CF50" s="125"/>
      <c r="CG50" s="125"/>
      <c r="CH50" s="125"/>
      <c r="CI50" s="126"/>
      <c r="CJ50" s="100"/>
    </row>
    <row r="51" spans="1:670" s="3" customFormat="1" ht="19.5" customHeight="1" x14ac:dyDescent="0.4">
      <c r="A51" s="100"/>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1"/>
      <c r="AQ51" s="102"/>
      <c r="AR51" s="102"/>
      <c r="AS51" s="102"/>
      <c r="AT51" s="102"/>
      <c r="AU51" s="103"/>
      <c r="AV51" s="119" t="str">
        <f>IF(AY51="","",Sheet2!K7)</f>
        <v/>
      </c>
      <c r="AW51" s="120"/>
      <c r="AX51" s="120"/>
      <c r="AY51" s="121" t="str">
        <f>IF(Sheet2!M7=0,"",Sheet2!M7)</f>
        <v/>
      </c>
      <c r="AZ51" s="122"/>
      <c r="BA51" s="122"/>
      <c r="BB51" s="122"/>
      <c r="BC51" s="122"/>
      <c r="BD51" s="122"/>
      <c r="BE51" s="122"/>
      <c r="BF51" s="129" t="str">
        <f>IF(AY51="","","円")</f>
        <v/>
      </c>
      <c r="BG51" s="125" t="str">
        <f>IF(AY51="","",Sheet2!L7)</f>
        <v/>
      </c>
      <c r="BH51" s="125"/>
      <c r="BI51" s="125"/>
      <c r="BJ51" s="125"/>
      <c r="BK51" s="125"/>
      <c r="BL51" s="125"/>
      <c r="BM51" s="125"/>
      <c r="BN51" s="125"/>
      <c r="BO51" s="126"/>
      <c r="BP51" s="119" t="str">
        <f>IF(BS51="","",Sheet2!K12)</f>
        <v/>
      </c>
      <c r="BQ51" s="120"/>
      <c r="BR51" s="120"/>
      <c r="BS51" s="121" t="str">
        <f>IF(Sheet2!M12="","",Sheet2!M12)</f>
        <v/>
      </c>
      <c r="BT51" s="122"/>
      <c r="BU51" s="122"/>
      <c r="BV51" s="122"/>
      <c r="BW51" s="122"/>
      <c r="BX51" s="122"/>
      <c r="BY51" s="122"/>
      <c r="BZ51" s="129" t="str">
        <f>IF(BS51="","","円")</f>
        <v/>
      </c>
      <c r="CA51" s="125" t="str">
        <f>IF(BS51="","",Sheet2!L12)</f>
        <v/>
      </c>
      <c r="CB51" s="125"/>
      <c r="CC51" s="125"/>
      <c r="CD51" s="125"/>
      <c r="CE51" s="125"/>
      <c r="CF51" s="125"/>
      <c r="CG51" s="125"/>
      <c r="CH51" s="125"/>
      <c r="CI51" s="126"/>
      <c r="CJ51" s="100"/>
      <c r="YT51" s="4"/>
    </row>
    <row r="52" spans="1:670" ht="19.5" thickBot="1" x14ac:dyDescent="0.45">
      <c r="A52" s="100"/>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1"/>
      <c r="AQ52" s="102"/>
      <c r="AR52" s="102"/>
      <c r="AS52" s="102"/>
      <c r="AT52" s="102"/>
      <c r="AU52" s="103"/>
      <c r="AV52" s="138"/>
      <c r="AW52" s="139"/>
      <c r="AX52" s="139"/>
      <c r="AY52" s="123"/>
      <c r="AZ52" s="124"/>
      <c r="BA52" s="124"/>
      <c r="BB52" s="124"/>
      <c r="BC52" s="124"/>
      <c r="BD52" s="124"/>
      <c r="BE52" s="124"/>
      <c r="BF52" s="130"/>
      <c r="BG52" s="136"/>
      <c r="BH52" s="136"/>
      <c r="BI52" s="136"/>
      <c r="BJ52" s="136"/>
      <c r="BK52" s="136"/>
      <c r="BL52" s="136"/>
      <c r="BM52" s="136"/>
      <c r="BN52" s="136"/>
      <c r="BO52" s="137"/>
      <c r="BP52" s="138"/>
      <c r="BQ52" s="139"/>
      <c r="BR52" s="139"/>
      <c r="BS52" s="123"/>
      <c r="BT52" s="124"/>
      <c r="BU52" s="124"/>
      <c r="BV52" s="124"/>
      <c r="BW52" s="124"/>
      <c r="BX52" s="124"/>
      <c r="BY52" s="124"/>
      <c r="BZ52" s="130"/>
      <c r="CA52" s="136"/>
      <c r="CB52" s="136"/>
      <c r="CC52" s="136"/>
      <c r="CD52" s="136"/>
      <c r="CE52" s="136"/>
      <c r="CF52" s="136"/>
      <c r="CG52" s="136"/>
      <c r="CH52" s="136"/>
      <c r="CI52" s="137"/>
      <c r="CJ52" s="100"/>
    </row>
    <row r="53" spans="1:670" ht="19.5" thickTop="1" x14ac:dyDescent="0.4">
      <c r="A53" s="100"/>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1"/>
      <c r="AQ53" s="102"/>
      <c r="AR53" s="102"/>
      <c r="AS53" s="102"/>
      <c r="AT53" s="102"/>
      <c r="AU53" s="103"/>
      <c r="AV53" s="131" t="s">
        <v>94</v>
      </c>
      <c r="AW53" s="131"/>
      <c r="AX53" s="131"/>
      <c r="AY53" s="131"/>
      <c r="AZ53" s="131"/>
      <c r="BA53" s="131"/>
      <c r="BB53" s="131"/>
      <c r="BC53" s="131"/>
      <c r="BD53" s="131"/>
      <c r="BE53" s="131"/>
      <c r="BF53" s="131"/>
      <c r="BG53" s="131"/>
      <c r="BH53" s="131"/>
      <c r="BI53" s="131"/>
      <c r="BJ53" s="131"/>
      <c r="BK53" s="131"/>
      <c r="BL53" s="131"/>
      <c r="BM53" s="131"/>
      <c r="BN53" s="131"/>
      <c r="BO53" s="131"/>
      <c r="BP53" s="131"/>
      <c r="BQ53" s="131"/>
      <c r="BR53" s="131"/>
      <c r="BS53" s="131"/>
      <c r="BT53" s="131"/>
      <c r="BU53" s="131"/>
      <c r="BV53" s="131"/>
      <c r="BW53" s="131"/>
      <c r="BX53" s="131"/>
      <c r="BY53" s="131"/>
      <c r="BZ53" s="131"/>
      <c r="CA53" s="131"/>
      <c r="CB53" s="131"/>
      <c r="CC53" s="131"/>
      <c r="CD53" s="131"/>
      <c r="CE53" s="131"/>
      <c r="CF53" s="131"/>
      <c r="CG53" s="131"/>
      <c r="CH53" s="131"/>
      <c r="CI53" s="131"/>
      <c r="CJ53" s="100"/>
    </row>
    <row r="54" spans="1:670" x14ac:dyDescent="0.4">
      <c r="A54" s="76"/>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1"/>
      <c r="AQ54" s="102"/>
      <c r="AR54" s="102"/>
      <c r="AS54" s="102"/>
      <c r="AT54" s="102"/>
      <c r="AU54" s="103"/>
      <c r="AV54" s="132"/>
      <c r="AW54" s="132"/>
      <c r="AX54" s="132"/>
      <c r="AY54" s="132"/>
      <c r="AZ54" s="132"/>
      <c r="BA54" s="132"/>
      <c r="BB54" s="132"/>
      <c r="BC54" s="132"/>
      <c r="BD54" s="132"/>
      <c r="BE54" s="132"/>
      <c r="BF54" s="132"/>
      <c r="BG54" s="132"/>
      <c r="BH54" s="132"/>
      <c r="BI54" s="132"/>
      <c r="BJ54" s="132"/>
      <c r="BK54" s="132"/>
      <c r="BL54" s="132"/>
      <c r="BM54" s="132"/>
      <c r="BN54" s="132"/>
      <c r="BO54" s="132"/>
      <c r="BP54" s="132"/>
      <c r="BQ54" s="132"/>
      <c r="BR54" s="132"/>
      <c r="BS54" s="132"/>
      <c r="BT54" s="132"/>
      <c r="BU54" s="132"/>
      <c r="BV54" s="132"/>
      <c r="BW54" s="132"/>
      <c r="BX54" s="132"/>
      <c r="BY54" s="132"/>
      <c r="BZ54" s="132"/>
      <c r="CA54" s="132"/>
      <c r="CB54" s="132"/>
      <c r="CC54" s="132"/>
      <c r="CD54" s="132"/>
      <c r="CE54" s="132"/>
      <c r="CF54" s="132"/>
      <c r="CG54" s="132"/>
      <c r="CH54" s="132"/>
      <c r="CI54" s="132"/>
      <c r="CJ54" s="76"/>
    </row>
    <row r="55" spans="1:670" x14ac:dyDescent="0.4">
      <c r="B55" s="5"/>
      <c r="C55" s="5"/>
      <c r="D55" s="5"/>
      <c r="E55" s="5"/>
      <c r="F55" s="5"/>
    </row>
    <row r="56" spans="1:670" x14ac:dyDescent="0.4">
      <c r="B56" s="5"/>
      <c r="C56" s="5"/>
      <c r="D56" s="5"/>
      <c r="E56" s="5"/>
      <c r="F56" s="5"/>
    </row>
    <row r="57" spans="1:670" x14ac:dyDescent="0.4">
      <c r="B57" s="11"/>
      <c r="C57" s="11"/>
      <c r="D57" s="7"/>
      <c r="E57" s="11"/>
      <c r="F57" s="11"/>
    </row>
    <row r="58" spans="1:670" x14ac:dyDescent="0.4">
      <c r="B58" s="11"/>
      <c r="C58" s="11"/>
      <c r="D58" s="7"/>
      <c r="E58" s="11"/>
      <c r="F58" s="11"/>
    </row>
    <row r="59" spans="1:670" x14ac:dyDescent="0.4">
      <c r="B59" s="11"/>
      <c r="C59" s="11"/>
      <c r="D59" s="6"/>
      <c r="E59" s="11"/>
      <c r="F59" s="11"/>
    </row>
  </sheetData>
  <sheetProtection algorithmName="SHA-512" hashValue="FpDMDP7fF8fZILo/7m4Qc90ITz2h/piX9UmKzr3SwhReK09fcXzOGr20ZM4Vvud4u98Esj/BQ3ZBxaKqZWeg/w==" saltValue="GvGN+sV0C4JTfK18bi9tPQ==" spinCount="100000" sheet="1" objects="1" scenarios="1"/>
  <mergeCells count="226">
    <mergeCell ref="AB14:AH15"/>
    <mergeCell ref="AI14:AO15"/>
    <mergeCell ref="B16:F17"/>
    <mergeCell ref="G16:M17"/>
    <mergeCell ref="N16:T17"/>
    <mergeCell ref="U16:AA17"/>
    <mergeCell ref="AB16:AH17"/>
    <mergeCell ref="AI16:AO17"/>
    <mergeCell ref="B2:AO3"/>
    <mergeCell ref="B7:F8"/>
    <mergeCell ref="G7:AO8"/>
    <mergeCell ref="B12:F13"/>
    <mergeCell ref="B14:F15"/>
    <mergeCell ref="G14:M15"/>
    <mergeCell ref="N14:T15"/>
    <mergeCell ref="U14:AA15"/>
    <mergeCell ref="G12:AO13"/>
    <mergeCell ref="AK5:AO6"/>
    <mergeCell ref="B20:F21"/>
    <mergeCell ref="G20:M21"/>
    <mergeCell ref="N20:T21"/>
    <mergeCell ref="U20:AA21"/>
    <mergeCell ref="AB20:AH21"/>
    <mergeCell ref="AI20:AO21"/>
    <mergeCell ref="B18:F19"/>
    <mergeCell ref="G18:M19"/>
    <mergeCell ref="N18:T19"/>
    <mergeCell ref="U18:AA19"/>
    <mergeCell ref="AB18:AH19"/>
    <mergeCell ref="AI18:AO19"/>
    <mergeCell ref="B32:F33"/>
    <mergeCell ref="B34:AO35"/>
    <mergeCell ref="G32:AO33"/>
    <mergeCell ref="B36:F37"/>
    <mergeCell ref="AA36:AO37"/>
    <mergeCell ref="B26:F27"/>
    <mergeCell ref="G26:M27"/>
    <mergeCell ref="N26:T27"/>
    <mergeCell ref="U26:AA27"/>
    <mergeCell ref="AB26:AH27"/>
    <mergeCell ref="AI26:AO27"/>
    <mergeCell ref="B28:AO31"/>
    <mergeCell ref="B24:F25"/>
    <mergeCell ref="G24:M25"/>
    <mergeCell ref="N24:T25"/>
    <mergeCell ref="U24:AA25"/>
    <mergeCell ref="AB24:AH25"/>
    <mergeCell ref="AI24:AO25"/>
    <mergeCell ref="B22:F23"/>
    <mergeCell ref="G22:M23"/>
    <mergeCell ref="N22:T23"/>
    <mergeCell ref="U22:AA23"/>
    <mergeCell ref="AB22:AH23"/>
    <mergeCell ref="AI22:AO23"/>
    <mergeCell ref="B45:F46"/>
    <mergeCell ref="B47:F48"/>
    <mergeCell ref="K47:O48"/>
    <mergeCell ref="T47:X48"/>
    <mergeCell ref="B38:F39"/>
    <mergeCell ref="B40:F41"/>
    <mergeCell ref="G36:U37"/>
    <mergeCell ref="G38:U39"/>
    <mergeCell ref="G40:U41"/>
    <mergeCell ref="V36:Z37"/>
    <mergeCell ref="V38:Z39"/>
    <mergeCell ref="G45:AO46"/>
    <mergeCell ref="G47:J48"/>
    <mergeCell ref="P47:S48"/>
    <mergeCell ref="Y47:AE48"/>
    <mergeCell ref="AF47:AH48"/>
    <mergeCell ref="AI47:AO48"/>
    <mergeCell ref="AA38:AO39"/>
    <mergeCell ref="V40:Z41"/>
    <mergeCell ref="AA40:AO41"/>
    <mergeCell ref="B42:AO44"/>
    <mergeCell ref="BY9:CH9"/>
    <mergeCell ref="AV8:BD8"/>
    <mergeCell ref="BP8:BX8"/>
    <mergeCell ref="BP9:BX9"/>
    <mergeCell ref="BY10:CI10"/>
    <mergeCell ref="BF22:BN23"/>
    <mergeCell ref="BZ18:CH19"/>
    <mergeCell ref="CI18:CI19"/>
    <mergeCell ref="BF14:BO15"/>
    <mergeCell ref="BZ14:CI15"/>
    <mergeCell ref="BP10:BX10"/>
    <mergeCell ref="BF18:BN19"/>
    <mergeCell ref="BO18:BO19"/>
    <mergeCell ref="BP18:BX19"/>
    <mergeCell ref="BY18:BY19"/>
    <mergeCell ref="BF16:BN17"/>
    <mergeCell ref="BO16:BO17"/>
    <mergeCell ref="BP16:BX17"/>
    <mergeCell ref="BY16:BY17"/>
    <mergeCell ref="BZ16:CH17"/>
    <mergeCell ref="CI16:CI17"/>
    <mergeCell ref="CI24:CI25"/>
    <mergeCell ref="BF26:BN27"/>
    <mergeCell ref="BO26:BO27"/>
    <mergeCell ref="BP26:BX27"/>
    <mergeCell ref="BY26:BY27"/>
    <mergeCell ref="BO22:BO23"/>
    <mergeCell ref="BP20:BX21"/>
    <mergeCell ref="AV14:BE15"/>
    <mergeCell ref="AV16:BE17"/>
    <mergeCell ref="AV18:BE19"/>
    <mergeCell ref="AV20:BE21"/>
    <mergeCell ref="AV22:BE23"/>
    <mergeCell ref="AV26:BE27"/>
    <mergeCell ref="BZ32:CH33"/>
    <mergeCell ref="AV34:BP35"/>
    <mergeCell ref="AV28:BE29"/>
    <mergeCell ref="AV30:BE31"/>
    <mergeCell ref="AV32:BY33"/>
    <mergeCell ref="BZ26:CI27"/>
    <mergeCell ref="CI32:CI33"/>
    <mergeCell ref="BZ34:CH35"/>
    <mergeCell ref="CI34:CI35"/>
    <mergeCell ref="BQ34:BT35"/>
    <mergeCell ref="BU34:BY35"/>
    <mergeCell ref="BF30:BN31"/>
    <mergeCell ref="BO30:BO31"/>
    <mergeCell ref="BP30:BX31"/>
    <mergeCell ref="BY30:BY31"/>
    <mergeCell ref="BZ30:CH31"/>
    <mergeCell ref="CI30:CI31"/>
    <mergeCell ref="BF28:BN29"/>
    <mergeCell ref="BO28:BO29"/>
    <mergeCell ref="BP28:BX29"/>
    <mergeCell ref="BY28:BY29"/>
    <mergeCell ref="BZ28:CH29"/>
    <mergeCell ref="CI28:CI29"/>
    <mergeCell ref="AV2:CI3"/>
    <mergeCell ref="BP22:BX23"/>
    <mergeCell ref="BY22:BY23"/>
    <mergeCell ref="BZ22:CH23"/>
    <mergeCell ref="CI22:CI23"/>
    <mergeCell ref="BF24:BN25"/>
    <mergeCell ref="BO24:BO25"/>
    <mergeCell ref="BP24:BX25"/>
    <mergeCell ref="BY24:BY25"/>
    <mergeCell ref="BZ24:CH25"/>
    <mergeCell ref="BF20:BN21"/>
    <mergeCell ref="BO20:BO21"/>
    <mergeCell ref="BY20:BY21"/>
    <mergeCell ref="BZ20:CH21"/>
    <mergeCell ref="CI20:CI21"/>
    <mergeCell ref="BP14:BY15"/>
    <mergeCell ref="AV11:CI13"/>
    <mergeCell ref="AV24:BE25"/>
    <mergeCell ref="BE8:BN8"/>
    <mergeCell ref="BE9:BN9"/>
    <mergeCell ref="BE10:BN10"/>
    <mergeCell ref="BY8:CH8"/>
    <mergeCell ref="AV9:BD9"/>
    <mergeCell ref="AV10:BD10"/>
    <mergeCell ref="BP49:BR50"/>
    <mergeCell ref="CA49:CI50"/>
    <mergeCell ref="AV36:BY37"/>
    <mergeCell ref="AV41:CI42"/>
    <mergeCell ref="BG43:BO44"/>
    <mergeCell ref="BG45:BO46"/>
    <mergeCell ref="BG47:BO48"/>
    <mergeCell ref="BG49:BO50"/>
    <mergeCell ref="BP43:BR44"/>
    <mergeCell ref="CA43:CI44"/>
    <mergeCell ref="BP45:BR46"/>
    <mergeCell ref="BS43:BY44"/>
    <mergeCell ref="BZ43:BZ44"/>
    <mergeCell ref="BS45:BY46"/>
    <mergeCell ref="BZ45:BZ46"/>
    <mergeCell ref="BS47:BY48"/>
    <mergeCell ref="BZ47:BZ48"/>
    <mergeCell ref="BS49:BY50"/>
    <mergeCell ref="BZ49:BZ50"/>
    <mergeCell ref="AV43:AX44"/>
    <mergeCell ref="BZ36:CH37"/>
    <mergeCell ref="CI36:CI37"/>
    <mergeCell ref="A1:A53"/>
    <mergeCell ref="CJ1:CJ53"/>
    <mergeCell ref="B11:AO11"/>
    <mergeCell ref="B4:AO4"/>
    <mergeCell ref="B1:AO1"/>
    <mergeCell ref="AV1:CI1"/>
    <mergeCell ref="AV4:CI4"/>
    <mergeCell ref="AV7:CI7"/>
    <mergeCell ref="BS51:BY52"/>
    <mergeCell ref="BZ51:BZ52"/>
    <mergeCell ref="AY49:BE50"/>
    <mergeCell ref="AV53:CI54"/>
    <mergeCell ref="BF43:BF44"/>
    <mergeCell ref="AY43:BE44"/>
    <mergeCell ref="BF45:BF46"/>
    <mergeCell ref="BF47:BF48"/>
    <mergeCell ref="BF49:BF50"/>
    <mergeCell ref="BF51:BF52"/>
    <mergeCell ref="AY45:BE46"/>
    <mergeCell ref="CA51:CI52"/>
    <mergeCell ref="AV51:AX52"/>
    <mergeCell ref="BG51:BO52"/>
    <mergeCell ref="BP51:BR52"/>
    <mergeCell ref="AV45:AX46"/>
    <mergeCell ref="B52:AO54"/>
    <mergeCell ref="AP1:AR54"/>
    <mergeCell ref="AS1:AU54"/>
    <mergeCell ref="AV38:CI40"/>
    <mergeCell ref="BQ5:BS5"/>
    <mergeCell ref="BQ6:BS6"/>
    <mergeCell ref="CF5:CH5"/>
    <mergeCell ref="CF6:CH6"/>
    <mergeCell ref="BU5:CE5"/>
    <mergeCell ref="BU6:CE6"/>
    <mergeCell ref="AV5:BP5"/>
    <mergeCell ref="AV6:BP6"/>
    <mergeCell ref="AG5:AJ6"/>
    <mergeCell ref="B5:AF6"/>
    <mergeCell ref="B9:M10"/>
    <mergeCell ref="N9:AO10"/>
    <mergeCell ref="AV47:AX48"/>
    <mergeCell ref="AV49:AX50"/>
    <mergeCell ref="AY51:BE52"/>
    <mergeCell ref="B49:AO51"/>
    <mergeCell ref="AY47:BE48"/>
    <mergeCell ref="CA45:CI46"/>
    <mergeCell ref="BP47:BR48"/>
    <mergeCell ref="CA47:CI48"/>
  </mergeCells>
  <phoneticPr fontId="2"/>
  <printOptions horizontalCentered="1" verticalCentered="1"/>
  <pageMargins left="0.23622047244094491" right="0.23622047244094491" top="0.74803149606299213" bottom="0.74803149606299213" header="0.31496062992125984" footer="0.31496062992125984"/>
  <pageSetup paperSize="9" scale="47"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Sheet2!$D$10:$D$14</xm:f>
          </x14:formula1>
          <xm:sqref>G16:M17</xm:sqref>
        </x14:dataValidation>
        <x14:dataValidation type="list" allowBlank="1" showInputMessage="1" showErrorMessage="1">
          <x14:formula1>
            <xm:f>Sheet2!$A$3:$A$4</xm:f>
          </x14:formula1>
          <xm:sqref>B9:M10</xm:sqref>
        </x14:dataValidation>
        <x14:dataValidation type="list" allowBlank="1" showInputMessage="1" showErrorMessage="1">
          <x14:formula1>
            <xm:f>Sheet2!$D$10:$D$13</xm:f>
          </x14:formula1>
          <xm:sqref>G18:M27</xm:sqref>
        </x14:dataValidation>
        <x14:dataValidation type="list" allowBlank="1" showInputMessage="1" showErrorMessage="1">
          <x14:formula1>
            <xm:f>Sheet2!$F$10:$F$13</xm:f>
          </x14:formula1>
          <xm:sqref>G36:U41 AA36:AO41</xm:sqref>
        </x14:dataValidation>
        <x14:dataValidation type="list" allowBlank="1" showInputMessage="1" showErrorMessage="1">
          <x14:formula1>
            <xm:f>Sheet2!$H$4:$H$15</xm:f>
          </x14:formula1>
          <xm:sqref>G47:J48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17"/>
  <sheetViews>
    <sheetView topLeftCell="D1" workbookViewId="0">
      <selection activeCell="L12" sqref="L12"/>
    </sheetView>
  </sheetViews>
  <sheetFormatPr defaultRowHeight="18.75" x14ac:dyDescent="0.4"/>
  <cols>
    <col min="1" max="1" width="18.75" style="1" customWidth="1"/>
    <col min="2" max="2" width="6.25" style="1" customWidth="1"/>
    <col min="3" max="3" width="11.25" style="1" customWidth="1"/>
    <col min="4" max="4" width="25" style="1" customWidth="1"/>
    <col min="5" max="5" width="6.25" style="1" customWidth="1"/>
    <col min="6" max="6" width="37.5" style="1" customWidth="1"/>
    <col min="7" max="7" width="6.25" style="1" customWidth="1"/>
    <col min="10" max="10" width="12.5" style="1" customWidth="1"/>
    <col min="12" max="12" width="18.75" customWidth="1"/>
    <col min="13" max="13" width="15" customWidth="1"/>
  </cols>
  <sheetData>
    <row r="1" spans="1:13" ht="19.5" thickBot="1" x14ac:dyDescent="0.45">
      <c r="A1" s="335" t="s">
        <v>0</v>
      </c>
      <c r="B1" s="336"/>
      <c r="C1" s="334" t="s">
        <v>1</v>
      </c>
      <c r="D1" s="334"/>
      <c r="E1" s="334"/>
      <c r="F1" s="334" t="s">
        <v>15</v>
      </c>
      <c r="G1" s="335"/>
      <c r="H1" s="334" t="s">
        <v>30</v>
      </c>
      <c r="I1" s="334"/>
      <c r="J1" s="334"/>
      <c r="K1" s="331" t="s">
        <v>154</v>
      </c>
      <c r="L1" s="331"/>
      <c r="M1" s="331"/>
    </row>
    <row r="2" spans="1:13" ht="20.25" thickTop="1" thickBot="1" x14ac:dyDescent="0.45">
      <c r="A2" s="15" t="s">
        <v>62</v>
      </c>
      <c r="B2" s="15" t="s">
        <v>70</v>
      </c>
      <c r="C2" s="14" t="s">
        <v>2</v>
      </c>
      <c r="D2" s="14" t="s">
        <v>69</v>
      </c>
      <c r="E2" s="14" t="s">
        <v>70</v>
      </c>
      <c r="F2" s="19" t="s">
        <v>103</v>
      </c>
      <c r="G2" s="20" t="s">
        <v>71</v>
      </c>
      <c r="H2" s="12" t="s">
        <v>77</v>
      </c>
      <c r="I2" s="12" t="s">
        <v>78</v>
      </c>
      <c r="J2" s="12" t="s">
        <v>79</v>
      </c>
      <c r="K2" s="52" t="s">
        <v>151</v>
      </c>
      <c r="L2" s="52" t="s">
        <v>152</v>
      </c>
      <c r="M2" s="52" t="s">
        <v>153</v>
      </c>
    </row>
    <row r="3" spans="1:13" ht="19.5" thickTop="1" x14ac:dyDescent="0.4">
      <c r="A3" s="78" t="s">
        <v>63</v>
      </c>
      <c r="B3" s="10">
        <v>1</v>
      </c>
      <c r="C3" s="10" t="s">
        <v>8</v>
      </c>
      <c r="D3" s="10">
        <f>国民健康保険税試算シート!G16</f>
        <v>0</v>
      </c>
      <c r="E3" s="10">
        <f>IF(D3=$D$10,$E$10,IF(D3=$D$11,$E$11,IF(D3=$D$12,$E$12,IF(D3=$D$13,$E$13,IF(D3=$D$14,$E$14,0)))))</f>
        <v>0</v>
      </c>
      <c r="F3" s="10">
        <f>国民健康保険税試算シート!G36</f>
        <v>0</v>
      </c>
      <c r="G3" s="13">
        <f>IF(F3=$F$10,$G$10,IF(F3=$F$11,$G$11,IF(F3=$F$12,$G$12,IF(F3=$F$13,$G$13,0))))</f>
        <v>0</v>
      </c>
      <c r="H3" s="29"/>
      <c r="I3" s="28">
        <v>12</v>
      </c>
      <c r="J3" s="30" t="s">
        <v>177</v>
      </c>
      <c r="K3" s="53" t="s">
        <v>155</v>
      </c>
      <c r="L3" s="68">
        <v>45504</v>
      </c>
      <c r="M3" s="67">
        <f>IF(OR($H$17=$H$3,$H$17=$H$4,$H$17=$H$5,$H$17=$H$6),ROUNDDOWN($M$14/9,-3)+($M$14-(ROUNDDOWN($M$14/9,-3)*9)),0)</f>
        <v>0</v>
      </c>
    </row>
    <row r="4" spans="1:13" ht="19.5" thickBot="1" x14ac:dyDescent="0.45">
      <c r="A4" s="79" t="s">
        <v>64</v>
      </c>
      <c r="B4" s="9">
        <v>2</v>
      </c>
      <c r="C4" s="8" t="s">
        <v>9</v>
      </c>
      <c r="D4" s="8">
        <f>国民健康保険税試算シート!G18</f>
        <v>0</v>
      </c>
      <c r="E4" s="10">
        <f t="shared" ref="E4:E7" si="0">IF(D4=$D$10,$E$10,IF(D4=$D$11,$E$11,IF(D4=$D$12,$E$12,IF(D4=$D$13,$E$13,IF(D4=$D$14,$E$14,0)))))</f>
        <v>0</v>
      </c>
      <c r="F4" s="8">
        <f>国民健康保険税試算シート!G38</f>
        <v>0</v>
      </c>
      <c r="G4" s="13">
        <f t="shared" ref="G4:G7" si="1">IF(F4=$F$10,$G$10,IF(F4=$F$11,$G$11,IF(F4=$F$12,$G$12,IF(F4=$F$13,$G$13,0))))</f>
        <v>0</v>
      </c>
      <c r="H4" s="23" t="s">
        <v>81</v>
      </c>
      <c r="I4" s="24">
        <v>12</v>
      </c>
      <c r="J4" s="22" t="s">
        <v>177</v>
      </c>
      <c r="K4" s="53" t="s">
        <v>156</v>
      </c>
      <c r="L4" s="68">
        <v>45537</v>
      </c>
      <c r="M4" s="67">
        <f>IF(OR($H$17=$H$3,$H$17=$H$4,$H$17=$H$5,$H$17=$H$6),ROUNDDOWN($M$14/9,-3),IF($H$17=$H$7,ROUNDDOWN($M$14/8,-3)+($M$14-(ROUNDDOWN($M$14/8,-3)*8)),0))</f>
        <v>0</v>
      </c>
    </row>
    <row r="5" spans="1:13" ht="20.25" thickTop="1" thickBot="1" x14ac:dyDescent="0.45">
      <c r="A5" s="337" t="s">
        <v>65</v>
      </c>
      <c r="B5" s="338"/>
      <c r="C5" s="8" t="s">
        <v>10</v>
      </c>
      <c r="D5" s="8">
        <f>国民健康保険税試算シート!G20</f>
        <v>0</v>
      </c>
      <c r="E5" s="10">
        <f t="shared" si="0"/>
        <v>0</v>
      </c>
      <c r="F5" s="8">
        <f>国民健康保険税試算シート!G40</f>
        <v>0</v>
      </c>
      <c r="G5" s="13">
        <f t="shared" si="1"/>
        <v>0</v>
      </c>
      <c r="H5" s="23" t="s">
        <v>83</v>
      </c>
      <c r="I5" s="24">
        <v>11</v>
      </c>
      <c r="J5" s="22" t="s">
        <v>178</v>
      </c>
      <c r="K5" s="53" t="s">
        <v>157</v>
      </c>
      <c r="L5" s="68">
        <v>45565</v>
      </c>
      <c r="M5" s="67">
        <f>IF(OR($H$17=$H$3,$H$17=$H$4,$H$17=$H$5,$H$17=$H$6),ROUNDDOWN($M$14/9,-3),IF($H$17=$H$7,ROUNDDOWN($M$14/8,-3),IF($H$17=$H$8,ROUNDDOWN($M$14/7,-3)+($M$14-(ROUNDDOWN($M$14/7,-3)*7)),0)))</f>
        <v>0</v>
      </c>
    </row>
    <row r="6" spans="1:13" ht="19.5" thickTop="1" x14ac:dyDescent="0.4">
      <c r="A6" s="13">
        <f>国民健康保険税試算シート!B9</f>
        <v>0</v>
      </c>
      <c r="B6" s="10">
        <f>IF(A6=A3,B3,IF(A6=A4,B4,0))</f>
        <v>0</v>
      </c>
      <c r="C6" s="8" t="s">
        <v>11</v>
      </c>
      <c r="D6" s="8">
        <f>国民健康保険税試算シート!G22</f>
        <v>0</v>
      </c>
      <c r="E6" s="10">
        <f t="shared" si="0"/>
        <v>0</v>
      </c>
      <c r="F6" s="8">
        <f>国民健康保険税試算シート!AA36</f>
        <v>0</v>
      </c>
      <c r="G6" s="13">
        <f t="shared" si="1"/>
        <v>0</v>
      </c>
      <c r="H6" s="23" t="s">
        <v>84</v>
      </c>
      <c r="I6" s="24">
        <v>10</v>
      </c>
      <c r="J6" s="22" t="s">
        <v>179</v>
      </c>
      <c r="K6" s="53" t="s">
        <v>158</v>
      </c>
      <c r="L6" s="68">
        <v>45596</v>
      </c>
      <c r="M6" s="67">
        <f>IF(OR($H$17=$H$3,$H$17=$H$4,$H$17=$H$5,$H$17=$H$6),ROUNDDOWN($M$14/9,-3),IF($H$17=$H$7,ROUNDDOWN($M$14/8,-3),IF($H$17=$H$8,ROUNDDOWN($M$14/7,-3),IF($H$17=$H$9,ROUNDDOWN($M$14/6,-3)+($M$14-(ROUNDDOWN($M$14/6,-3)*6)),0))))</f>
        <v>0</v>
      </c>
    </row>
    <row r="7" spans="1:13" x14ac:dyDescent="0.4">
      <c r="C7" s="8" t="s">
        <v>12</v>
      </c>
      <c r="D7" s="8">
        <f>国民健康保険税試算シート!G24</f>
        <v>0</v>
      </c>
      <c r="E7" s="10">
        <f t="shared" si="0"/>
        <v>0</v>
      </c>
      <c r="F7" s="8">
        <f>国民健康保険税試算シート!AA38</f>
        <v>0</v>
      </c>
      <c r="G7" s="13">
        <f t="shared" si="1"/>
        <v>0</v>
      </c>
      <c r="H7" s="23" t="s">
        <v>85</v>
      </c>
      <c r="I7" s="24">
        <v>9</v>
      </c>
      <c r="J7" s="22" t="s">
        <v>180</v>
      </c>
      <c r="K7" s="53" t="s">
        <v>159</v>
      </c>
      <c r="L7" s="68">
        <v>45628</v>
      </c>
      <c r="M7" s="67">
        <f>IF(OR($H$17=$H$3,$H$17=$H$4,$H$17=$H$5,$H$17=$H$6),ROUNDDOWN($M$14/9,-3),IF($H$17=$H$7,ROUNDDOWN($M$14/8,-3),IF($H$17=$H$8,ROUNDDOWN($M$14/7,-3),IF($H$17=$H$9,ROUNDDOWN($M$14/6,-3),IF($H$17=$H$10,ROUNDDOWN($M$14/5,-3)+($M$14-(ROUNDDOWN($M$14/5,-3)*5)),0)))))</f>
        <v>0</v>
      </c>
    </row>
    <row r="8" spans="1:13" ht="19.5" thickBot="1" x14ac:dyDescent="0.45">
      <c r="C8" s="9" t="s">
        <v>13</v>
      </c>
      <c r="D8" s="9">
        <f>国民健康保険税試算シート!G26</f>
        <v>0</v>
      </c>
      <c r="E8" s="10">
        <f>IF(D8=$D$10,$E$10,IF(D8=$D$11,$E$11,IF(D8=$D$12,$E$12,IF(D8=$D$13,$E$13,IF(D8=$D$14,$E$14,0)))))</f>
        <v>0</v>
      </c>
      <c r="F8" s="9">
        <f>国民健康保険税試算シート!AA40</f>
        <v>0</v>
      </c>
      <c r="G8" s="13">
        <f>IF(F8=$F$10,$G$10,IF(F8=$F$11,$G$11,IF(F8=$F$12,$G$12,IF(F8=$F$13,$G$13,0))))</f>
        <v>0</v>
      </c>
      <c r="H8" s="23" t="s">
        <v>86</v>
      </c>
      <c r="I8" s="24">
        <v>8</v>
      </c>
      <c r="J8" s="22" t="s">
        <v>181</v>
      </c>
      <c r="K8" s="53" t="s">
        <v>160</v>
      </c>
      <c r="L8" s="68">
        <v>45651</v>
      </c>
      <c r="M8" s="67">
        <f>IF(OR($H$17=$H$3,$H$17=$H$4,$H$17=$H$5,$H$17=$H$6),ROUNDDOWN($M$14/9,-3),IF($H$17=$H$7,ROUNDDOWN($M$14/8,-3),IF($H$17=$H$8,ROUNDDOWN($M$14/7,-3),IF($H$17=$H$9,ROUNDDOWN($M$14/6,-3),IF($H$17=$H$10,ROUNDDOWN($M$14/5,-3),IF($H$17=$H$11,ROUNDDOWN($M$14/4,-3)+($M$14-(ROUNDDOWN($M$14/4,-3)*4)),0))))))</f>
        <v>0</v>
      </c>
    </row>
    <row r="9" spans="1:13" ht="20.25" thickTop="1" thickBot="1" x14ac:dyDescent="0.45">
      <c r="C9" s="332" t="s">
        <v>66</v>
      </c>
      <c r="D9" s="332"/>
      <c r="E9" s="332"/>
      <c r="F9" s="337" t="s">
        <v>104</v>
      </c>
      <c r="G9" s="338"/>
      <c r="H9" s="23" t="s">
        <v>87</v>
      </c>
      <c r="I9" s="24">
        <v>7</v>
      </c>
      <c r="J9" s="22" t="s">
        <v>182</v>
      </c>
      <c r="K9" s="53" t="s">
        <v>161</v>
      </c>
      <c r="L9" s="68">
        <v>45688</v>
      </c>
      <c r="M9" s="67">
        <f>IF(OR($H$17=$H$3,$H$17=$H$4,$H$17=$H$5,$H$17=$H$6),ROUNDDOWN($M$14/9,-3),IF($H$17=$H$7,ROUNDDOWN($M$14/8,-3),IF($H$17=$H$8,ROUNDDOWN($M$14/7,-3),IF($H$17=$H$9,ROUNDDOWN($M$14/6,-3),IF($H$17=$H$10,ROUNDDOWN($M$14/5,-3),IF($H$17=$H$11,ROUNDDOWN($M$14/4,-3),IF($H$17=$H$12,ROUNDDOWN($M$14/3,-3)+($M$14-(ROUNDDOWN($M$14/3,-3)*3)),0)))))))</f>
        <v>0</v>
      </c>
    </row>
    <row r="10" spans="1:13" ht="19.5" thickTop="1" x14ac:dyDescent="0.4">
      <c r="C10" s="333" t="s">
        <v>76</v>
      </c>
      <c r="D10" s="10" t="s">
        <v>67</v>
      </c>
      <c r="E10" s="10">
        <v>1</v>
      </c>
      <c r="F10" s="18" t="s">
        <v>72</v>
      </c>
      <c r="G10" s="13">
        <v>1</v>
      </c>
      <c r="H10" s="23" t="s">
        <v>88</v>
      </c>
      <c r="I10" s="24">
        <v>6</v>
      </c>
      <c r="J10" s="22" t="s">
        <v>183</v>
      </c>
      <c r="K10" s="53" t="s">
        <v>162</v>
      </c>
      <c r="L10" s="68">
        <v>45716</v>
      </c>
      <c r="M10" s="67">
        <f>IF(OR($H$17=$H$3,$H$17=$H$4,$H$17=$H$5,$H$17=$H$6),ROUNDDOWN($M$14/9,-3),IF($H$17=$H$7,ROUNDDOWN($M$14/8,-3),IF($H$17=$H$8,ROUNDDOWN($M$14/7,-3),IF($H$17=$H$9,ROUNDDOWN($M$14/6,-3),IF($H$17=$H$10,ROUNDDOWN($M$14/5,-3),IF($H$17=$H$11,ROUNDDOWN($M$14/4,-3),IF($H$17=$H$12,ROUNDDOWN($M$14/3,-3),IF($H$17=$H$13,ROUNDDOWN($M$14/2,-3)+($M$14-(ROUNDDOWN($M$14/2,-3)*2)),0))))))))</f>
        <v>0</v>
      </c>
    </row>
    <row r="11" spans="1:13" x14ac:dyDescent="0.4">
      <c r="C11" s="331"/>
      <c r="D11" s="8" t="s">
        <v>167</v>
      </c>
      <c r="E11" s="8">
        <v>2</v>
      </c>
      <c r="F11" s="17" t="s">
        <v>73</v>
      </c>
      <c r="G11" s="21">
        <v>2</v>
      </c>
      <c r="H11" s="23" t="s">
        <v>89</v>
      </c>
      <c r="I11" s="24">
        <v>5</v>
      </c>
      <c r="J11" s="22" t="s">
        <v>184</v>
      </c>
      <c r="K11" s="53" t="s">
        <v>163</v>
      </c>
      <c r="L11" s="68">
        <v>45747</v>
      </c>
      <c r="M11" s="67">
        <f>IF(OR($H$17=$H$3,$H$17=$H$4,$H$17=$H$5,$H$17=$H$6),ROUNDDOWN($M$14/9,-3),IF($H$17=$H$7,ROUNDDOWN($M$14/8,-3),IF($H$17=$H$8,ROUNDDOWN($M$14/7,-3),IF($H$17=$H$9,ROUNDDOWN($M$14/6,-3),IF($H$17=$H$10,ROUNDDOWN($M$14/5,-3),IF($H$17=$H$11,ROUNDDOWN($M$14/4,-3),IF($H$17=$H$12,ROUNDDOWN($M$14/3,-3),IF($H$17=$H$13,ROUNDDOWN($M$14/2,-3),IF($H$17=$H$14,$M$14,0)))))))))</f>
        <v>0</v>
      </c>
    </row>
    <row r="12" spans="1:13" x14ac:dyDescent="0.4">
      <c r="C12" s="331"/>
      <c r="D12" s="8" t="s">
        <v>168</v>
      </c>
      <c r="E12" s="8">
        <v>3</v>
      </c>
      <c r="F12" s="17" t="s">
        <v>74</v>
      </c>
      <c r="G12" s="21">
        <v>3</v>
      </c>
      <c r="H12" s="23" t="s">
        <v>90</v>
      </c>
      <c r="I12" s="24">
        <v>4</v>
      </c>
      <c r="J12" s="22" t="s">
        <v>185</v>
      </c>
      <c r="K12" s="52" t="s">
        <v>164</v>
      </c>
      <c r="L12" s="75">
        <v>45777</v>
      </c>
      <c r="M12" s="67" t="str">
        <f>IF(H17=H15,M14,"")</f>
        <v/>
      </c>
    </row>
    <row r="13" spans="1:13" x14ac:dyDescent="0.4">
      <c r="C13" s="331"/>
      <c r="D13" s="8" t="s">
        <v>169</v>
      </c>
      <c r="E13" s="8">
        <v>4</v>
      </c>
      <c r="F13" s="17" t="s">
        <v>75</v>
      </c>
      <c r="G13" s="21">
        <v>4</v>
      </c>
      <c r="H13" s="23" t="s">
        <v>91</v>
      </c>
      <c r="I13" s="24">
        <v>3</v>
      </c>
      <c r="J13" s="22" t="s">
        <v>186</v>
      </c>
      <c r="K13" s="331" t="s">
        <v>165</v>
      </c>
      <c r="L13" s="331"/>
      <c r="M13" s="67">
        <f>SUM(M3:M12)</f>
        <v>0</v>
      </c>
    </row>
    <row r="14" spans="1:13" x14ac:dyDescent="0.4">
      <c r="C14" s="331"/>
      <c r="D14" s="8" t="s">
        <v>68</v>
      </c>
      <c r="E14" s="8">
        <v>5</v>
      </c>
      <c r="H14" s="23" t="s">
        <v>92</v>
      </c>
      <c r="I14" s="24">
        <v>2</v>
      </c>
      <c r="J14" s="22" t="s">
        <v>187</v>
      </c>
      <c r="K14" s="331"/>
      <c r="L14" s="331"/>
      <c r="M14" s="74">
        <f>Sheet3!B48</f>
        <v>0</v>
      </c>
    </row>
    <row r="15" spans="1:13" ht="19.5" thickBot="1" x14ac:dyDescent="0.45">
      <c r="A15" s="16"/>
      <c r="B15" s="16"/>
      <c r="C15" s="2"/>
      <c r="H15" s="25" t="s">
        <v>93</v>
      </c>
      <c r="I15" s="26">
        <v>1</v>
      </c>
      <c r="J15" s="22" t="s">
        <v>188</v>
      </c>
    </row>
    <row r="16" spans="1:13" ht="20.25" thickTop="1" thickBot="1" x14ac:dyDescent="0.45">
      <c r="H16" s="332" t="s">
        <v>80</v>
      </c>
      <c r="I16" s="332"/>
      <c r="J16" s="332"/>
    </row>
    <row r="17" spans="8:10" ht="19.5" thickTop="1" x14ac:dyDescent="0.4">
      <c r="H17" s="10" t="str">
        <f>IF(国民健康保険税試算シート!G47="","",国民健康保険税試算シート!G47)</f>
        <v/>
      </c>
      <c r="I17" s="27">
        <f>IF(OR($H$17=$H$3,H17=$H$4),I4,IF($H$17=$H$5,I5,IF($H$17=$H$6,I6,IF($H$17=$H$7,I7,IF($H$17=$H$8,I8,IF($H$17=$H$9,I9,IF($H$17=$H$10,I10,IF($H$17=$H$11,I11,IF($H$17=$H$12,I12,IF($H$17=$H$13,I13,IF($H$17=$H$14,I14,I15)))))))))))</f>
        <v>12</v>
      </c>
      <c r="J17" s="28" t="str">
        <f>IF(OR($H$17=$H$3,$H$17=$H$4),J4,IF($H$17=$H$5,J5,IF($H$17=$H$6,J6,IF($H$17=$H$7,J7,IF($H$17=$H$8,J8,IF($H$17=$H$9,J9,IF($H$17=$H$10,J10,IF($H$17=$H$11,J11,IF($H$17=$H$12,J12,IF($H$17=$H$13,J13,IF($H$17=$H$14,J14,J15)))))))))))</f>
        <v>令和6年4月</v>
      </c>
    </row>
  </sheetData>
  <sheetProtection algorithmName="SHA-512" hashValue="rH8kp4vbi/YVYbQymwPSYWCjQAe8VRzV7GM/UAKW2ulFrq7YJPTJiVnXoUJ+tUKPRjbIjERwcwEwwBFNN4VCPQ==" saltValue="/u0ASHn0eo1hzYHp0D4P3A==" spinCount="100000" sheet="1" objects="1" scenarios="1"/>
  <mergeCells count="11">
    <mergeCell ref="A1:B1"/>
    <mergeCell ref="A5:B5"/>
    <mergeCell ref="F9:G9"/>
    <mergeCell ref="F1:G1"/>
    <mergeCell ref="H1:J1"/>
    <mergeCell ref="K1:M1"/>
    <mergeCell ref="K13:L14"/>
    <mergeCell ref="H16:J16"/>
    <mergeCell ref="C10:C14"/>
    <mergeCell ref="C1:E1"/>
    <mergeCell ref="C9:E9"/>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48"/>
  <sheetViews>
    <sheetView zoomScale="60" zoomScaleNormal="60" workbookViewId="0">
      <selection activeCell="B42" sqref="B42"/>
    </sheetView>
  </sheetViews>
  <sheetFormatPr defaultRowHeight="18.75" x14ac:dyDescent="0.4"/>
  <cols>
    <col min="1" max="1" width="17.5" customWidth="1"/>
    <col min="2" max="3" width="17.5" style="1" customWidth="1"/>
    <col min="4" max="5" width="17.5" customWidth="1"/>
    <col min="6" max="6" width="17.5" style="1" customWidth="1"/>
    <col min="7" max="14" width="17.5" customWidth="1"/>
  </cols>
  <sheetData>
    <row r="1" spans="1:13" x14ac:dyDescent="0.4">
      <c r="A1" s="342" t="s">
        <v>172</v>
      </c>
      <c r="B1" s="342"/>
      <c r="C1" s="342"/>
      <c r="D1" s="342"/>
      <c r="F1" s="340" t="s">
        <v>122</v>
      </c>
      <c r="G1" s="340"/>
      <c r="H1" s="340"/>
      <c r="I1" s="340"/>
      <c r="J1" s="340"/>
      <c r="K1" s="340"/>
    </row>
    <row r="2" spans="1:13" ht="19.5" thickBot="1" x14ac:dyDescent="0.45">
      <c r="A2" s="88"/>
      <c r="B2" s="88" t="s">
        <v>114</v>
      </c>
      <c r="C2" s="88" t="s">
        <v>115</v>
      </c>
      <c r="D2" s="88" t="s">
        <v>116</v>
      </c>
      <c r="F2" s="90" t="s">
        <v>111</v>
      </c>
      <c r="G2" s="91" t="s">
        <v>123</v>
      </c>
      <c r="H2" s="90" t="s">
        <v>124</v>
      </c>
      <c r="I2" s="90" t="s">
        <v>125</v>
      </c>
      <c r="J2" s="92" t="s">
        <v>126</v>
      </c>
      <c r="K2" s="92" t="s">
        <v>127</v>
      </c>
    </row>
    <row r="3" spans="1:13" ht="19.5" thickTop="1" x14ac:dyDescent="0.4">
      <c r="A3" s="87" t="s">
        <v>117</v>
      </c>
      <c r="B3" s="93">
        <v>7.2999999999999995E-2</v>
      </c>
      <c r="C3" s="93">
        <v>2.7E-2</v>
      </c>
      <c r="D3" s="94">
        <v>0.02</v>
      </c>
      <c r="F3" s="83">
        <f>E27</f>
        <v>0</v>
      </c>
      <c r="G3" s="83">
        <f>IF(B10&lt;&gt;0,B7,0)+100000*IF((D10-1)&lt;=0,0,D10-1)</f>
        <v>0</v>
      </c>
      <c r="H3" s="83">
        <f>IF(B10&lt;&gt;0,B7,0)+295000*B10+100000*IF((D10-1)&lt;=0,0,D10-1)</f>
        <v>0</v>
      </c>
      <c r="I3" s="83">
        <f>IF(B10&lt;&gt;0,B7,0)+545000*B10+100000*IF((D10-1)&lt;=0,0,D10-1)</f>
        <v>0</v>
      </c>
      <c r="J3" s="89" t="str">
        <f>IF(OR(B10=0,I29&lt;&gt;""),"保　　留",IF(F3&lt;=G3,"7割軽減",IF(F3&lt;=H3,"5割軽減",IF(F3&lt;=I3,"2割軽減","軽減なし"))))</f>
        <v>保　　留</v>
      </c>
      <c r="K3" s="89">
        <f>IF(J3="７割軽減",0.7,IF(J3="５割軽減",0.5,IF(J3="２割軽減",0.2,0)))</f>
        <v>0</v>
      </c>
    </row>
    <row r="4" spans="1:13" x14ac:dyDescent="0.4">
      <c r="A4" s="86" t="s">
        <v>118</v>
      </c>
      <c r="B4" s="95">
        <v>25300</v>
      </c>
      <c r="C4" s="95">
        <v>9100</v>
      </c>
      <c r="D4" s="95">
        <v>9800</v>
      </c>
    </row>
    <row r="5" spans="1:13" ht="19.5" thickBot="1" x14ac:dyDescent="0.45">
      <c r="A5" s="88" t="s">
        <v>119</v>
      </c>
      <c r="B5" s="96">
        <v>22100</v>
      </c>
      <c r="C5" s="96">
        <v>7600</v>
      </c>
      <c r="D5" s="96">
        <v>6200</v>
      </c>
    </row>
    <row r="6" spans="1:13" ht="19.5" thickTop="1" x14ac:dyDescent="0.4">
      <c r="A6" s="87" t="s">
        <v>120</v>
      </c>
      <c r="B6" s="97">
        <v>650000</v>
      </c>
      <c r="C6" s="97">
        <v>240000</v>
      </c>
      <c r="D6" s="97">
        <v>170000</v>
      </c>
    </row>
    <row r="7" spans="1:13" x14ac:dyDescent="0.4">
      <c r="A7" s="86" t="s">
        <v>121</v>
      </c>
      <c r="B7" s="95">
        <v>430000</v>
      </c>
      <c r="C7" s="98"/>
      <c r="D7" s="99"/>
    </row>
    <row r="8" spans="1:13" x14ac:dyDescent="0.4">
      <c r="A8" s="85"/>
      <c r="B8" s="82"/>
    </row>
    <row r="9" spans="1:13" x14ac:dyDescent="0.4">
      <c r="A9" s="84" t="s">
        <v>96</v>
      </c>
      <c r="B9" s="84" t="s">
        <v>95</v>
      </c>
      <c r="C9" s="33" t="s">
        <v>99</v>
      </c>
      <c r="D9" s="32" t="s">
        <v>97</v>
      </c>
      <c r="E9" s="32" t="s">
        <v>98</v>
      </c>
      <c r="F9" s="34"/>
      <c r="G9" s="34"/>
      <c r="H9" s="34"/>
      <c r="I9" s="34"/>
      <c r="J9" s="34"/>
      <c r="K9" s="34"/>
      <c r="L9" s="34"/>
      <c r="M9" s="31"/>
    </row>
    <row r="10" spans="1:13" x14ac:dyDescent="0.4">
      <c r="A10" s="35">
        <f>IF(Sheet2!E3&lt;&gt;0,1,0)+IF(Sheet2!E4&lt;&gt;0,1,0)+IF(Sheet2!E5&lt;&gt;0,1,0)+IF(Sheet2!E6&lt;&gt;0,1,0)+IF(Sheet2!E7&lt;&gt;0,1,0)+IF(Sheet2!E8&lt;&gt;0,1,0)</f>
        <v>0</v>
      </c>
      <c r="B10" s="35">
        <f>IF(AND(A13=1,Sheet2!E3&lt;&gt;0),1,0)+IF(Sheet2!E4&lt;&gt;0,1,0)+IF(Sheet2!E5&lt;&gt;0,1,0)+IF(Sheet2!E6&lt;&gt;0,1,0)+IF(Sheet2!E7&lt;&gt;0,1,0)+IF(Sheet2!E8&lt;&gt;0,1,0)</f>
        <v>0</v>
      </c>
      <c r="C10" s="35">
        <f>IF(AND(A13=1,Sheet2!E3=3),1,0)+IF(Sheet2!E4=3,1,0)+IF(Sheet2!E5=3,1,0)+IF(Sheet2!E6=3,1,0)+IF(Sheet2!E7=3,1,0)+IF(Sheet2!E8=3,1,0)</f>
        <v>0</v>
      </c>
      <c r="D10" s="49">
        <f>IF(OR((E13-L13)&lt;&gt;0,I13&lt;&gt;0),1,0)+IF(OR((E14-L14)&lt;&gt;0,I14&lt;&gt;0),1,0)+IF(OR((E15-L15)&lt;&gt;0,I15&lt;&gt;0),1,0)+IF(OR((E16-L16)&lt;&gt;0,I16&lt;&gt;0),1,0)+IF(OR((E17-L17)&lt;&gt;0,I17&lt;&gt;0),1,0)+IF(OR((E18-L18)&lt;&gt;0,I18&lt;&gt;0),1,0)</f>
        <v>0</v>
      </c>
      <c r="E10" s="35">
        <f>IF(AND(A13=1,Sheet2!E3=1),1,0)+IF(Sheet2!E4=1,1,0)+IF(Sheet2!E5=1,1,0)+IF(Sheet2!E6=1,1,0)+IF(Sheet2!E7=1,1,0)+IF(Sheet2!E8=1,1,0)</f>
        <v>0</v>
      </c>
      <c r="F10" s="36"/>
      <c r="G10" s="37"/>
      <c r="H10" s="37"/>
      <c r="I10" s="37"/>
      <c r="J10" s="37"/>
      <c r="K10" s="37"/>
      <c r="L10" s="37"/>
    </row>
    <row r="11" spans="1:13" x14ac:dyDescent="0.4">
      <c r="A11" s="38" t="s">
        <v>0</v>
      </c>
      <c r="B11" s="339" t="s">
        <v>1</v>
      </c>
      <c r="C11" s="339"/>
      <c r="D11" s="339"/>
      <c r="E11" s="339"/>
      <c r="F11" s="339" t="s">
        <v>15</v>
      </c>
      <c r="G11" s="339"/>
      <c r="H11" s="339" t="s">
        <v>1</v>
      </c>
      <c r="I11" s="339"/>
      <c r="J11" s="339"/>
      <c r="K11" s="339"/>
      <c r="L11" s="339"/>
      <c r="M11" s="5"/>
    </row>
    <row r="12" spans="1:13" x14ac:dyDescent="0.4">
      <c r="A12" s="32" t="s">
        <v>62</v>
      </c>
      <c r="B12" s="32" t="s">
        <v>2</v>
      </c>
      <c r="C12" s="32" t="s">
        <v>3</v>
      </c>
      <c r="D12" s="32" t="s">
        <v>100</v>
      </c>
      <c r="E12" s="32" t="s">
        <v>101</v>
      </c>
      <c r="F12" s="38" t="s">
        <v>102</v>
      </c>
      <c r="G12" s="32" t="s">
        <v>109</v>
      </c>
      <c r="H12" s="39" t="s">
        <v>105</v>
      </c>
      <c r="I12" s="39" t="s">
        <v>106</v>
      </c>
      <c r="J12" s="39" t="s">
        <v>107</v>
      </c>
      <c r="K12" s="40" t="s">
        <v>108</v>
      </c>
      <c r="L12" s="39" t="s">
        <v>109</v>
      </c>
    </row>
    <row r="13" spans="1:13" x14ac:dyDescent="0.4">
      <c r="A13" s="41">
        <f>Sheet2!B6</f>
        <v>0</v>
      </c>
      <c r="B13" s="38" t="s">
        <v>8</v>
      </c>
      <c r="C13" s="38">
        <f>Sheet2!E3</f>
        <v>0</v>
      </c>
      <c r="D13" s="42">
        <f>国民健康保険税試算シート!N16</f>
        <v>0</v>
      </c>
      <c r="E13" s="42">
        <f>IF(D13&lt;551000,0,IF(AND(551000&lt;=D13,D13&lt;1619000),D13-550000,IF(AND(1619000&lt;=D13,D13&lt;1620000),1069000,IF(AND(1620000&lt;=D13,D13&lt;1622000),1070000,IF(AND(1622000&lt;=D13,D13&lt;1624000),1072000,IF(AND(1624000&lt;=D13,D13&lt;1628000),1074000,IF(AND(1628000&lt;=D13,D13&lt;1800000),ROUNDDOWN(ROUNDDOWN(D13/4,-3)*2.4+100000,0),IF(AND(1800000&lt;=D13,D13&lt;3600000),ROUNDDOWN(ROUNDDOWN(D13/4,-3)*2.8-80000,0),IF(AND(3600000&lt;=D13,D13&lt;6600000),ROUNDDOWN(ROUNDDOWN(D13/4,-3)*3.2-440000,0),IF(AND(6600000&lt;=D13,D13&lt;8500000),ROUNDDOWN(D13*0.9-1100000,0),D13-1950000))))))))))-G13</f>
        <v>0</v>
      </c>
      <c r="F13" s="38">
        <f>Sheet2!G3</f>
        <v>0</v>
      </c>
      <c r="G13" s="43">
        <f>IF(AND(8500000&lt;D13,F13&lt;&gt;0),ROUNDDOWN((IF(10000000&lt;=D13,10000000,D13)-8500000)*0.1,0),0)</f>
        <v>0</v>
      </c>
      <c r="H13" s="42">
        <f>国民健康保険税試算シート!U16</f>
        <v>0</v>
      </c>
      <c r="I13" s="42">
        <f>IF(AND(OR(C13=4,C13=5),H13&lt;3300000),IF((H13-1100000+IF(AND(10000000&lt;K13,K13&lt;=20000000),100000,IF(20000000&lt;K13,200000,0)))&lt;=0,0,H13-1100000+IF(AND(10000000&lt;K13,K13&lt;=20000000),100000,IF(20000000&lt;K13,200000,0))),IF(AND(OR(C13=4,C13=5),3300000&lt;=H13,H13&lt;4100000),ROUNDDOWN(H13*0.75-275000+IF(AND(10000000&lt;K13,K13&lt;=20000000),100000,IF(20000000&lt;K13,200000,0)),0),IF(AND(C13&lt;&gt;4,C13&lt;&gt;5,H13&lt;1300000),IF((H13-600000+IF(AND(10000000&lt;K13,K13&lt;=20000000),100000,IF(20000000&lt;K13,200000,0)))&lt;=0,0,H13-600000+IF(AND(10000000&lt;K13,K13&lt;=20000000),100000,IF(20000000&lt;K13,200000,0))),IF(AND(C13&lt;&gt;4,C13&lt;&gt;5,1300000&lt;=H13,H13&lt;4100000),ROUNDDOWN(H13*0.75-275000+IF(AND(10000000&lt;K13,K13&lt;=20000000),100000,IF(20000000&lt;K13,200000,0)),0),IF(AND(4100000&lt;=H13,H13&lt;7700000),ROUNDDOWN(H13*0.85-685000+IF(AND(10000000&lt;K13,K13&lt;=20000000),100000,IF(20000000&lt;K13,200000,0)),0),IF(AND(7700000&lt;=H13,H13&lt;10000000),ROUNDDOWN(H13*0.95-1455000+IF(AND(10000000&lt;K13,K13&lt;=20000000),100000,IF(20000000&lt;K13,200000,0)),0),H13-1955000+IF(AND(10000000&lt;K13,K13&lt;=20000000),100000,IF(20000000&lt;K13,200000,0))))))))</f>
        <v>0</v>
      </c>
      <c r="J13" s="42">
        <f>国民健康保険税試算シート!AB16</f>
        <v>0</v>
      </c>
      <c r="K13" s="42">
        <f>E13+J13</f>
        <v>0</v>
      </c>
      <c r="L13" s="42">
        <f>IF(AND(E13&lt;&gt;0,I13&lt;&gt;0),IF((IF(100000&lt;=E13,100000,E13)+IF(100000&lt;=I13,100000,I13))-100000&lt;=0,0,(IF(100000&lt;=E13,100000,E13)+IF(100000&lt;=I13,100000,I13))-100000),0)</f>
        <v>0</v>
      </c>
      <c r="M13" s="48"/>
    </row>
    <row r="14" spans="1:13" x14ac:dyDescent="0.4">
      <c r="B14" s="38" t="s">
        <v>9</v>
      </c>
      <c r="C14" s="38">
        <f>Sheet2!E4</f>
        <v>0</v>
      </c>
      <c r="D14" s="42">
        <f>国民健康保険税試算シート!N18</f>
        <v>0</v>
      </c>
      <c r="E14" s="42">
        <f t="shared" ref="E14:E17" si="0">IF(D14&lt;551000,0,IF(AND(551000&lt;=D14,D14&lt;1619000),D14-550000,IF(AND(1619000&lt;=D14,D14&lt;1620000),1069000,IF(AND(1620000&lt;=D14,D14&lt;1622000),1070000,IF(AND(1622000&lt;=D14,D14&lt;1624000),1072000,IF(AND(1624000&lt;=D14,D14&lt;1628000),1074000,IF(AND(1628000&lt;=D14,D14&lt;1800000),ROUNDDOWN(ROUNDDOWN(D14/4,-3)*2.4+100000,0),IF(AND(1800000&lt;=D14,D14&lt;3600000),ROUNDDOWN(ROUNDDOWN(D14/4,-3)*2.8-80000,0),IF(AND(3600000&lt;=D14,D14&lt;6600000),ROUNDDOWN(ROUNDDOWN(D14/4,-3)*3.2-440000,0),IF(AND(6600000&lt;=D14,D14&lt;8500000),ROUNDDOWN(D14*0.9-1100000,0),D14-1950000))))))))))</f>
        <v>0</v>
      </c>
      <c r="F14" s="38">
        <f>Sheet2!G4</f>
        <v>0</v>
      </c>
      <c r="G14" s="43">
        <f t="shared" ref="G14:G17" si="1">IF(AND(8500000&lt;D14,F14&lt;&gt;0),ROUNDDOWN((IF(10000000&lt;=D14,10000000,D14)-8500000)*0.1,0),0)</f>
        <v>0</v>
      </c>
      <c r="H14" s="42">
        <f>国民健康保険税試算シート!U18</f>
        <v>0</v>
      </c>
      <c r="I14" s="42">
        <f>IF(AND(C14=4,H14&lt;3300000),IF((H14-1100000+IF(AND(10000000&lt;K14,K14&lt;=20000000),100000,IF(20000000&lt;K14,200000,0)))&lt;=0,0,H14-1100000+IF(AND(10000000&lt;K14,K14&lt;=20000000),100000,IF(20000000&lt;K14,200000,0))),IF(AND(C14=4,3300000&lt;=H14,H14&lt;4100000),ROUNDDOWN(H14*0.75-275000+IF(AND(10000000&lt;K14,K14&lt;=20000000),100000,IF(20000000&lt;K14,200000,0)),0),IF(AND(C14&lt;&gt;4,H14&lt;1300000),IF((H14-600000+IF(AND(10000000&lt;K14,K14&lt;=20000000),100000,IF(20000000&lt;K14,200000,0)))&lt;=0,0,H14-600000+IF(AND(10000000&lt;K14,K14&lt;=20000000),100000,IF(20000000&lt;K14,200000,0))),IF(AND(C14&lt;&gt;4,1300000&lt;=H14,H14&lt;4100000),ROUNDDOWN(H14*0.75-275000+IF(AND(10000000&lt;K14,K14&lt;=20000000),100000,IF(20000000&lt;K14,200000,0)),0),IF(AND(4100000&lt;=H14,H14&lt;7700000),ROUNDDOWN(H14*0.85-685000+IF(AND(10000000&lt;K14,K14&lt;=20000000),100000,IF(20000000&lt;K14,200000,0)),0),IF(AND(7700000&lt;=H14,H14&lt;10000000),ROUNDDOWN(H14*0.95-1455000+IF(AND(10000000&lt;K14,K14&lt;=20000000),100000,IF(20000000&lt;K14,200000,0)),0),H14-1955000+IF(AND(10000000&lt;K14,K14&lt;=20000000),100000,IF(20000000&lt;K14,200000,0))))))))</f>
        <v>0</v>
      </c>
      <c r="J14" s="42">
        <f>国民健康保険税試算シート!AB18</f>
        <v>0</v>
      </c>
      <c r="K14" s="42">
        <f t="shared" ref="K14:K17" si="2">(E14-G14)+J14</f>
        <v>0</v>
      </c>
      <c r="L14" s="42">
        <f t="shared" ref="L14:L17" si="3">IF(AND(E14&lt;&gt;0,I14&lt;&gt;0),IF((IF(100000&lt;=E14,100000,E14)+IF(100000&lt;=I14,100000,I14))-100000&lt;=0,0,(IF(100000&lt;=E14,100000,E14)+IF(100000&lt;=I14,100000,I14))-100000),0)</f>
        <v>0</v>
      </c>
      <c r="M14" s="48"/>
    </row>
    <row r="15" spans="1:13" x14ac:dyDescent="0.4">
      <c r="B15" s="38" t="s">
        <v>10</v>
      </c>
      <c r="C15" s="38">
        <f>Sheet2!E5</f>
        <v>0</v>
      </c>
      <c r="D15" s="42">
        <f>国民健康保険税試算シート!N20</f>
        <v>0</v>
      </c>
      <c r="E15" s="42">
        <f t="shared" si="0"/>
        <v>0</v>
      </c>
      <c r="F15" s="38">
        <f>Sheet2!G5</f>
        <v>0</v>
      </c>
      <c r="G15" s="43">
        <f t="shared" si="1"/>
        <v>0</v>
      </c>
      <c r="H15" s="42">
        <f>国民健康保険税試算シート!U20</f>
        <v>0</v>
      </c>
      <c r="I15" s="42">
        <f t="shared" ref="I15:I17" si="4">IF(AND(C15=4,H15&lt;3300000),IF((H15-1100000+IF(AND(10000000&lt;K15,K15&lt;=20000000),100000,IF(20000000&lt;K15,200000,0)))&lt;=0,0,H15-1100000+IF(AND(10000000&lt;K15,K15&lt;=20000000),100000,IF(20000000&lt;K15,200000,0))),IF(AND(C15=4,3300000&lt;=H15,H15&lt;4100000),ROUNDDOWN(H15*0.75-275000+IF(AND(10000000&lt;K15,K15&lt;=20000000),100000,IF(20000000&lt;K15,200000,0)),0),IF(AND(C15&lt;&gt;4,H15&lt;1300000),IF((H15-600000+IF(AND(10000000&lt;K15,K15&lt;=20000000),100000,IF(20000000&lt;K15,200000,0)))&lt;=0,0,H15-600000+IF(AND(10000000&lt;K15,K15&lt;=20000000),100000,IF(20000000&lt;K15,200000,0))),IF(AND(C15&lt;&gt;4,1300000&lt;=H15,H15&lt;4100000),ROUNDDOWN(H15*0.75-275000+IF(AND(10000000&lt;K15,K15&lt;=20000000),100000,IF(20000000&lt;K15,200000,0)),0),IF(AND(4100000&lt;=H15,H15&lt;7700000),ROUNDDOWN(H15*0.85-685000+IF(AND(10000000&lt;K15,K15&lt;=20000000),100000,IF(20000000&lt;K15,200000,0)),0),IF(AND(7700000&lt;=H15,H15&lt;10000000),ROUNDDOWN(H15*0.95-1455000+IF(AND(10000000&lt;K15,K15&lt;=20000000),100000,IF(20000000&lt;K15,200000,0)),0),H15-1955000+IF(AND(10000000&lt;K15,K15&lt;=20000000),100000,IF(20000000&lt;K15,200000,0))))))))</f>
        <v>0</v>
      </c>
      <c r="J15" s="42">
        <f>国民健康保険税試算シート!AB20</f>
        <v>0</v>
      </c>
      <c r="K15" s="42">
        <f t="shared" si="2"/>
        <v>0</v>
      </c>
      <c r="L15" s="42">
        <f t="shared" si="3"/>
        <v>0</v>
      </c>
      <c r="M15" s="48"/>
    </row>
    <row r="16" spans="1:13" x14ac:dyDescent="0.4">
      <c r="B16" s="38" t="s">
        <v>11</v>
      </c>
      <c r="C16" s="38">
        <f>Sheet2!E6</f>
        <v>0</v>
      </c>
      <c r="D16" s="42">
        <f>国民健康保険税試算シート!N22</f>
        <v>0</v>
      </c>
      <c r="E16" s="42">
        <f t="shared" si="0"/>
        <v>0</v>
      </c>
      <c r="F16" s="38">
        <f>Sheet2!G6</f>
        <v>0</v>
      </c>
      <c r="G16" s="43">
        <f t="shared" si="1"/>
        <v>0</v>
      </c>
      <c r="H16" s="42">
        <f>国民健康保険税試算シート!U22</f>
        <v>0</v>
      </c>
      <c r="I16" s="42">
        <f t="shared" si="4"/>
        <v>0</v>
      </c>
      <c r="J16" s="42">
        <f>国民健康保険税試算シート!AB22</f>
        <v>0</v>
      </c>
      <c r="K16" s="42">
        <f t="shared" si="2"/>
        <v>0</v>
      </c>
      <c r="L16" s="42">
        <f t="shared" si="3"/>
        <v>0</v>
      </c>
      <c r="M16" s="48"/>
    </row>
    <row r="17" spans="1:13" x14ac:dyDescent="0.4">
      <c r="A17" s="37"/>
      <c r="B17" s="38" t="s">
        <v>12</v>
      </c>
      <c r="C17" s="38">
        <f>Sheet2!E7</f>
        <v>0</v>
      </c>
      <c r="D17" s="42">
        <f>国民健康保険税試算シート!N24</f>
        <v>0</v>
      </c>
      <c r="E17" s="42">
        <f t="shared" si="0"/>
        <v>0</v>
      </c>
      <c r="F17" s="38">
        <f>Sheet2!G7</f>
        <v>0</v>
      </c>
      <c r="G17" s="43">
        <f t="shared" si="1"/>
        <v>0</v>
      </c>
      <c r="H17" s="42">
        <f>国民健康保険税試算シート!U24</f>
        <v>0</v>
      </c>
      <c r="I17" s="42">
        <f t="shared" si="4"/>
        <v>0</v>
      </c>
      <c r="J17" s="42">
        <f>国民健康保険税試算シート!AB24</f>
        <v>0</v>
      </c>
      <c r="K17" s="42">
        <f t="shared" si="2"/>
        <v>0</v>
      </c>
      <c r="L17" s="42">
        <f t="shared" si="3"/>
        <v>0</v>
      </c>
      <c r="M17" s="48"/>
    </row>
    <row r="18" spans="1:13" x14ac:dyDescent="0.4">
      <c r="A18" s="37"/>
      <c r="B18" s="35" t="s">
        <v>13</v>
      </c>
      <c r="C18" s="35">
        <f>Sheet2!E8</f>
        <v>0</v>
      </c>
      <c r="D18" s="50">
        <f>国民健康保険税試算シート!N26</f>
        <v>0</v>
      </c>
      <c r="E18" s="50">
        <f>IF(D18&lt;551000,0,IF(AND(551000&lt;=D18,D18&lt;1619000),D18-550000,IF(AND(1619000&lt;=D18,D18&lt;1620000),1069000,IF(AND(1620000&lt;=D18,D18&lt;1622000),1070000,IF(AND(1622000&lt;=D18,D18&lt;1624000),1072000,IF(AND(1624000&lt;=D18,D18&lt;1628000),1074000,IF(AND(1628000&lt;=D18,D18&lt;1800000),ROUNDDOWN(ROUNDDOWN(D18/4,-3)*2.4+100000,0),IF(AND(1800000&lt;=D18,D18&lt;3600000),ROUNDDOWN(ROUNDDOWN(D18/4,-3)*2.8-80000,0),IF(AND(3600000&lt;=D18,D18&lt;6600000),ROUNDDOWN(ROUNDDOWN(D18/4,-3)*3.2-440000,0),IF(AND(6600000&lt;=D18,D18&lt;8500000),ROUNDDOWN(D18*0.9-1100000,0),D18-1950000))))))))))</f>
        <v>0</v>
      </c>
      <c r="F18" s="35">
        <f>Sheet2!G8</f>
        <v>0</v>
      </c>
      <c r="G18" s="46">
        <f>IF(AND(8500000&lt;D18,F18&lt;&gt;0),ROUNDDOWN((IF(10000000&lt;=D18,10000000,D18)-8500000)*0.1,0),0)</f>
        <v>0</v>
      </c>
      <c r="H18" s="42">
        <f>国民健康保険税試算シート!U26</f>
        <v>0</v>
      </c>
      <c r="I18" s="42">
        <f>IF(AND(C18=4,H18&lt;3300000),IF((H18-1100000+IF(AND(10000000&lt;K18,K18&lt;=20000000),100000,IF(20000000&lt;K18,200000,0)))&lt;=0,0,H18-1100000+IF(AND(10000000&lt;K18,K18&lt;=20000000),100000,IF(20000000&lt;K18,200000,0))),IF(AND(C18=4,3300000&lt;=H18,H18&lt;4100000),ROUNDDOWN(H18*0.75-275000+IF(AND(10000000&lt;K18,K18&lt;=20000000),100000,IF(20000000&lt;K18,200000,0)),0),IF(AND(C18&lt;&gt;4,H18&lt;1300000),IF((H18-600000+IF(AND(10000000&lt;K18,K18&lt;=20000000),100000,IF(20000000&lt;K18,200000,0)))&lt;=0,0,H18-600000+IF(AND(10000000&lt;K18,K18&lt;=20000000),100000,IF(20000000&lt;K18,200000,0))),IF(AND(C18&lt;&gt;4,1300000&lt;=H18,H18&lt;4100000),ROUNDDOWN(H18*0.75-275000+IF(AND(10000000&lt;K18,K18&lt;=20000000),100000,IF(20000000&lt;K18,200000,0)),0),IF(AND(4100000&lt;=H18,H18&lt;7700000),ROUNDDOWN(H18*0.85-685000+IF(AND(10000000&lt;K18,K18&lt;=20000000),100000,IF(20000000&lt;K18,200000,0)),0),IF(AND(7700000&lt;=H18,H18&lt;10000000),ROUNDDOWN(H18*0.95-1455000+IF(AND(10000000&lt;K18,K18&lt;=20000000),100000,IF(20000000&lt;K18,200000,0)),0),H18-1955000+IF(AND(10000000&lt;K18,K18&lt;=20000000),100000,IF(20000000&lt;K18,200000,0))))))))</f>
        <v>0</v>
      </c>
      <c r="J18" s="42">
        <f>国民健康保険税試算シート!AB26</f>
        <v>0</v>
      </c>
      <c r="K18" s="42">
        <f>(E18-G18)+J18</f>
        <v>0</v>
      </c>
      <c r="L18" s="42">
        <f>IF(AND(E18&lt;&gt;0,I18&lt;&gt;0),IF((IF(100000&lt;=E18,100000,E18)+IF(100000&lt;=I18,100000,I18))-100000&lt;=0,0,(IF(100000&lt;=E18,100000,E18)+IF(100000&lt;=I18,100000,I18))-100000),0)</f>
        <v>0</v>
      </c>
    </row>
    <row r="19" spans="1:13" x14ac:dyDescent="0.4">
      <c r="A19" s="37"/>
      <c r="B19" s="339" t="s">
        <v>1</v>
      </c>
      <c r="C19" s="339"/>
      <c r="D19" s="339"/>
      <c r="E19" s="339"/>
      <c r="F19" s="339"/>
      <c r="G19" s="339"/>
      <c r="I19" s="45"/>
      <c r="J19" s="45"/>
      <c r="K19" s="45"/>
      <c r="L19" s="45"/>
    </row>
    <row r="20" spans="1:13" x14ac:dyDescent="0.4">
      <c r="B20" s="51" t="s">
        <v>2</v>
      </c>
      <c r="C20" s="39" t="s">
        <v>110</v>
      </c>
      <c r="D20" s="51" t="s">
        <v>39</v>
      </c>
      <c r="E20" s="51" t="s">
        <v>111</v>
      </c>
      <c r="F20" s="32" t="s">
        <v>134</v>
      </c>
      <c r="G20" s="51" t="s">
        <v>112</v>
      </c>
    </row>
    <row r="21" spans="1:13" x14ac:dyDescent="0.4">
      <c r="B21" s="38" t="s">
        <v>8</v>
      </c>
      <c r="C21" s="42">
        <f t="shared" ref="C21:C26" si="5">IF((E13-L13)&lt;=0,0,E13-L13)+I13+J13</f>
        <v>0</v>
      </c>
      <c r="D21" s="43">
        <f>IF(A13=1,IF((C21-$B$7)&lt;=0,0,C21-$B$7),0)</f>
        <v>0</v>
      </c>
      <c r="E21" s="43">
        <f>IF((E13-L13)&lt;=0,0,E13-L13)+IF(OR(C13=4,C13=5),IF((I13-150000)&lt;=0,0,I13-150000),I13)+J13</f>
        <v>0</v>
      </c>
      <c r="F21" s="43">
        <f>IF(AND(A13=1,C13=3),C21,0)</f>
        <v>0</v>
      </c>
      <c r="G21" s="43">
        <f>IF(AND(A13=1,C13=3),D21,0)</f>
        <v>0</v>
      </c>
    </row>
    <row r="22" spans="1:13" x14ac:dyDescent="0.4">
      <c r="B22" s="38" t="s">
        <v>9</v>
      </c>
      <c r="C22" s="42">
        <f t="shared" si="5"/>
        <v>0</v>
      </c>
      <c r="D22" s="43">
        <f t="shared" ref="D22:D25" si="6">IF((C22-$B$7)&lt;=0,0,C22-$B$7)</f>
        <v>0</v>
      </c>
      <c r="E22" s="43">
        <f>IF((E14-L14)&lt;=0,0,E14-L14)+IF(C14=4,IF((I14-150000)&lt;=0,0,I14-150000),I14)+J14</f>
        <v>0</v>
      </c>
      <c r="F22" s="43">
        <f t="shared" ref="F22:F26" si="7">IF(C14=3,C22,0)</f>
        <v>0</v>
      </c>
      <c r="G22" s="43">
        <f>IF(C14=3,D22,0)</f>
        <v>0</v>
      </c>
    </row>
    <row r="23" spans="1:13" x14ac:dyDescent="0.4">
      <c r="B23" s="38" t="s">
        <v>10</v>
      </c>
      <c r="C23" s="42">
        <f t="shared" si="5"/>
        <v>0</v>
      </c>
      <c r="D23" s="43">
        <f t="shared" si="6"/>
        <v>0</v>
      </c>
      <c r="E23" s="43">
        <f t="shared" ref="E23:E25" si="8">IF((E15-L15)&lt;=0,0,E15-L15)+IF(C15=4,IF((I15-150000)&lt;=0,0,I15-150000),I15)+J15</f>
        <v>0</v>
      </c>
      <c r="F23" s="43">
        <f t="shared" si="7"/>
        <v>0</v>
      </c>
      <c r="G23" s="43">
        <f>IF(C15=3,D23,0)</f>
        <v>0</v>
      </c>
    </row>
    <row r="24" spans="1:13" x14ac:dyDescent="0.4">
      <c r="B24" s="38" t="s">
        <v>11</v>
      </c>
      <c r="C24" s="42">
        <f t="shared" si="5"/>
        <v>0</v>
      </c>
      <c r="D24" s="43">
        <f t="shared" si="6"/>
        <v>0</v>
      </c>
      <c r="E24" s="43">
        <f t="shared" si="8"/>
        <v>0</v>
      </c>
      <c r="F24" s="43">
        <f t="shared" si="7"/>
        <v>0</v>
      </c>
      <c r="G24" s="43">
        <f>IF(C16=3,D24,0)</f>
        <v>0</v>
      </c>
    </row>
    <row r="25" spans="1:13" x14ac:dyDescent="0.4">
      <c r="B25" s="38" t="s">
        <v>12</v>
      </c>
      <c r="C25" s="42">
        <f t="shared" si="5"/>
        <v>0</v>
      </c>
      <c r="D25" s="43">
        <f t="shared" si="6"/>
        <v>0</v>
      </c>
      <c r="E25" s="43">
        <f t="shared" si="8"/>
        <v>0</v>
      </c>
      <c r="F25" s="43">
        <f t="shared" si="7"/>
        <v>0</v>
      </c>
      <c r="G25" s="43">
        <f>IF(C17=3,D25,0)</f>
        <v>0</v>
      </c>
    </row>
    <row r="26" spans="1:13" x14ac:dyDescent="0.4">
      <c r="B26" s="38" t="s">
        <v>13</v>
      </c>
      <c r="C26" s="42">
        <f t="shared" si="5"/>
        <v>0</v>
      </c>
      <c r="D26" s="43">
        <f>IF((C26-$B$7)&lt;=0,0,C26-$B$7)</f>
        <v>0</v>
      </c>
      <c r="E26" s="43">
        <f>IF((E18-L18)&lt;=0,0,E18-L18)+IF(C18=4,IF((I18-150000)&lt;=0,0,I18-150000),I18)+J18</f>
        <v>0</v>
      </c>
      <c r="F26" s="43">
        <f t="shared" si="7"/>
        <v>0</v>
      </c>
      <c r="G26" s="43">
        <f>IF(C18=3,D26,0)</f>
        <v>0</v>
      </c>
    </row>
    <row r="27" spans="1:13" x14ac:dyDescent="0.4">
      <c r="B27" s="38" t="s">
        <v>113</v>
      </c>
      <c r="C27" s="43">
        <f>SUM(C21:C26)</f>
        <v>0</v>
      </c>
      <c r="D27" s="43">
        <f>SUM(D21:D26)</f>
        <v>0</v>
      </c>
      <c r="E27" s="43">
        <f t="shared" ref="E27" si="9">SUM(E21:E26)</f>
        <v>0</v>
      </c>
      <c r="F27" s="43">
        <f>SUM(F21:F26)</f>
        <v>0</v>
      </c>
      <c r="G27" s="43">
        <f>SUM(G21:G26)</f>
        <v>0</v>
      </c>
    </row>
    <row r="28" spans="1:13" x14ac:dyDescent="0.4">
      <c r="B28" s="32" t="s">
        <v>128</v>
      </c>
      <c r="C28" s="340" t="s">
        <v>129</v>
      </c>
      <c r="D28" s="340"/>
      <c r="E28" s="339" t="s">
        <v>131</v>
      </c>
      <c r="F28" s="339"/>
      <c r="G28" s="339" t="s">
        <v>170</v>
      </c>
      <c r="H28" s="339"/>
      <c r="I28" s="47" t="s">
        <v>135</v>
      </c>
      <c r="J28" s="339" t="s">
        <v>166</v>
      </c>
      <c r="K28" s="339"/>
      <c r="L28" s="339"/>
      <c r="M28" s="339"/>
    </row>
    <row r="29" spans="1:13" x14ac:dyDescent="0.4">
      <c r="B29" s="38" t="str">
        <f>IF(AND(A13=0,OR(C13&lt;&gt;0,C14&lt;&gt;0,C15&lt;&gt;0,C16&lt;&gt;0,C17&lt;&gt;0,C18&lt;&gt;0)),"世帯主区分未入力","")</f>
        <v/>
      </c>
      <c r="C29" s="340" t="str">
        <f>IF(AND(C13=0,OR(C14&lt;&gt;0,C15&lt;&gt;0,C16&lt;&gt;0,C17&lt;&gt;0,C18&lt;&gt;0)),"世帯主の年齢区分が未入力","")</f>
        <v/>
      </c>
      <c r="D29" s="340"/>
      <c r="E29" s="340" t="str">
        <f>IF(AND(A13=1,C13=0,OR(D13&lt;&gt;0,H13&lt;&gt;0,J13&lt;&gt;0)),"年齢区分入力なしで収入・所得情報入力あり","")</f>
        <v/>
      </c>
      <c r="F29" s="340"/>
      <c r="G29" s="339" t="str">
        <f t="shared" ref="G29:G34" si="10">IF(AND(C13=0,F13&lt;&gt;0),"年齢区分未入力でSTEP３に入力あり","")</f>
        <v/>
      </c>
      <c r="H29" s="339"/>
      <c r="I29" s="339" t="str">
        <f>IF(B30&lt;&gt;"〇","エラー①",IF(C30&lt;&gt;"〇","エラー②",IF(B33&lt;&gt;"〇","エラー③",IF(E35&lt;&gt;"〇","エラー④",IF(G35&lt;&gt;"〇","エラー⑤","")))))</f>
        <v/>
      </c>
      <c r="J29" s="339" t="str">
        <f>IF(I29="エラー①","STEP１エラー：世帯主区分が未入力です。",IF(I29="エラー②","STEP２エラー：世帯主の年齢区分が未入力です。",IF(I29="エラー③","STEP１エラー：世帯主が普通世帯主で年齢区分が国民健康保険非該当です。",IF(I29="エラー④","STEP２エラー：年齢区分未入力で収入・所得の入力がある加入者がいます。",IF(I29="エラー⑤","STEP３エラー：年齢区分未入力でSTEP３に入力がある加入者がいます。","")))))</f>
        <v/>
      </c>
      <c r="K29" s="339"/>
      <c r="L29" s="339"/>
      <c r="M29" s="339"/>
    </row>
    <row r="30" spans="1:13" x14ac:dyDescent="0.4">
      <c r="B30" s="38" t="str">
        <f>IF(B29="","〇","×")</f>
        <v>〇</v>
      </c>
      <c r="C30" s="340" t="str">
        <f>IF(C29&lt;&gt;"","×","〇")</f>
        <v>〇</v>
      </c>
      <c r="D30" s="340"/>
      <c r="E30" s="340" t="str">
        <f>IF(AND(C14=0,OR(D14&lt;&gt;0,H14&lt;&gt;0,J14&lt;&gt;0)),"年齢区分入力なしで収入・所得情報入力あり","")</f>
        <v/>
      </c>
      <c r="F30" s="340"/>
      <c r="G30" s="339" t="str">
        <f t="shared" si="10"/>
        <v/>
      </c>
      <c r="H30" s="339"/>
      <c r="I30" s="339"/>
      <c r="J30" s="339"/>
      <c r="K30" s="339"/>
      <c r="L30" s="339"/>
      <c r="M30" s="339"/>
    </row>
    <row r="31" spans="1:13" x14ac:dyDescent="0.4">
      <c r="B31" s="339" t="s">
        <v>130</v>
      </c>
      <c r="C31" s="339"/>
      <c r="D31" s="339"/>
      <c r="E31" s="340" t="str">
        <f>IF(AND(C15=0,OR(D15&lt;&gt;0,H15&lt;&gt;0,J15&lt;&gt;0)),"年齢区分入力なしで収入・所得情報入力あり","")</f>
        <v/>
      </c>
      <c r="F31" s="340"/>
      <c r="G31" s="339" t="str">
        <f t="shared" si="10"/>
        <v/>
      </c>
      <c r="H31" s="339"/>
    </row>
    <row r="32" spans="1:13" x14ac:dyDescent="0.4">
      <c r="B32" s="339" t="str">
        <f>IF(AND(A13=1,C13=5),"世帯主が普通世帯主で年齢区分が75歳以上です。","")</f>
        <v/>
      </c>
      <c r="C32" s="339"/>
      <c r="D32" s="339"/>
      <c r="E32" s="340" t="str">
        <f>IF(AND(C16=0,OR(D16&lt;&gt;0,H16&lt;&gt;0,J16&lt;&gt;0)),"年齢区分入力なしで収入・所得情報入力あり","")</f>
        <v/>
      </c>
      <c r="F32" s="340"/>
      <c r="G32" s="339" t="str">
        <f t="shared" si="10"/>
        <v/>
      </c>
      <c r="H32" s="339"/>
    </row>
    <row r="33" spans="1:14" x14ac:dyDescent="0.4">
      <c r="B33" s="339" t="str">
        <f>IF(B32="","〇","×")</f>
        <v>〇</v>
      </c>
      <c r="C33" s="339"/>
      <c r="D33" s="339"/>
      <c r="E33" s="340" t="str">
        <f>IF(AND(C17=0,OR(D17&lt;&gt;0,H17&lt;&gt;0,J17&lt;&gt;0)),"年齢区分入力なしで収入・所得情報入力あり","")</f>
        <v/>
      </c>
      <c r="F33" s="340"/>
      <c r="G33" s="339" t="str">
        <f t="shared" si="10"/>
        <v/>
      </c>
      <c r="H33" s="339"/>
    </row>
    <row r="34" spans="1:14" x14ac:dyDescent="0.4">
      <c r="E34" s="340" t="str">
        <f>IF(AND(C18=0,OR(D18&lt;&gt;0,H18&lt;&gt;0,J18&lt;&gt;0)),"年齢区分入力なしで収入・所得情報入力あり","")</f>
        <v/>
      </c>
      <c r="F34" s="340"/>
      <c r="G34" s="339" t="str">
        <f t="shared" si="10"/>
        <v/>
      </c>
      <c r="H34" s="339"/>
    </row>
    <row r="35" spans="1:14" x14ac:dyDescent="0.4">
      <c r="E35" s="340" t="str">
        <f>IF(OR(E29&lt;&gt;"",E30&lt;&gt;"",E31&lt;&gt;"",E32&lt;&gt;"",E33&lt;&gt;"",E34&lt;&gt;""),"×","〇")</f>
        <v>〇</v>
      </c>
      <c r="F35" s="340"/>
      <c r="G35" s="340" t="str">
        <f>IF(OR(G29&lt;&gt;"",G30&lt;&gt;"",G31&lt;&gt;"",G32&lt;&gt;"",G33&lt;&gt;"",G34&lt;&gt;""),"×","〇")</f>
        <v>〇</v>
      </c>
      <c r="H35" s="340"/>
    </row>
    <row r="37" spans="1:14" ht="19.5" thickBot="1" x14ac:dyDescent="0.45">
      <c r="A37" s="54"/>
      <c r="B37" s="55" t="s">
        <v>136</v>
      </c>
      <c r="C37" s="55" t="s">
        <v>137</v>
      </c>
      <c r="D37" s="55" t="s">
        <v>138</v>
      </c>
      <c r="F37" s="5"/>
      <c r="G37" s="5"/>
      <c r="H37" s="5"/>
      <c r="I37" s="5"/>
      <c r="J37" s="5"/>
      <c r="K37" s="5"/>
      <c r="L37" s="5"/>
      <c r="M37" s="5"/>
      <c r="N37" s="5"/>
    </row>
    <row r="38" spans="1:14" ht="19.5" thickTop="1" x14ac:dyDescent="0.4">
      <c r="A38" s="56" t="s">
        <v>139</v>
      </c>
      <c r="B38" s="57">
        <f>IF(I29="",ROUNDDOWN(D27*B3,0),"")</f>
        <v>0</v>
      </c>
      <c r="C38" s="57">
        <f>IF(I29="",ROUNDDOWN(D27*C3,0),"")</f>
        <v>0</v>
      </c>
      <c r="D38" s="57">
        <f>IF(I29="",ROUNDDOWN(G27*D3,0),"")</f>
        <v>0</v>
      </c>
      <c r="F38" s="80"/>
      <c r="G38" s="80"/>
      <c r="H38" s="81"/>
      <c r="I38" s="80"/>
      <c r="J38" s="80"/>
      <c r="K38" s="81"/>
      <c r="L38" s="80"/>
      <c r="M38" s="80"/>
      <c r="N38" s="81"/>
    </row>
    <row r="39" spans="1:14" x14ac:dyDescent="0.4">
      <c r="A39" s="44" t="s">
        <v>140</v>
      </c>
      <c r="B39" s="43">
        <f>IF(I29="",B4*B10,"")</f>
        <v>0</v>
      </c>
      <c r="C39" s="43">
        <f>IF(I29="",C4*B10,"")</f>
        <v>0</v>
      </c>
      <c r="D39" s="43">
        <f>IF(I29="",D4*C10,"")</f>
        <v>0</v>
      </c>
      <c r="F39" s="82"/>
      <c r="G39" s="82"/>
      <c r="H39" s="82"/>
      <c r="I39" s="82"/>
      <c r="J39" s="82"/>
      <c r="K39" s="82"/>
      <c r="L39" s="82"/>
      <c r="M39" s="82"/>
      <c r="N39" s="82"/>
    </row>
    <row r="40" spans="1:14" ht="19.5" thickBot="1" x14ac:dyDescent="0.45">
      <c r="A40" s="55" t="s">
        <v>141</v>
      </c>
      <c r="B40" s="58">
        <f>IF(I29="",IF(B10=0,0,B5),"")</f>
        <v>0</v>
      </c>
      <c r="C40" s="58">
        <f>IF(I29="",IF(B10=0,0,C5),"")</f>
        <v>0</v>
      </c>
      <c r="D40" s="58">
        <f>IF(I29="",IF(C10=0,0,D5),"")</f>
        <v>0</v>
      </c>
      <c r="F40" s="82"/>
      <c r="G40" s="82"/>
      <c r="H40" s="82"/>
      <c r="I40" s="82"/>
      <c r="J40" s="82"/>
      <c r="K40" s="82"/>
      <c r="L40" s="82"/>
      <c r="M40" s="82"/>
      <c r="N40" s="82"/>
    </row>
    <row r="41" spans="1:14" ht="20.25" thickTop="1" thickBot="1" x14ac:dyDescent="0.45">
      <c r="A41" s="59" t="s">
        <v>142</v>
      </c>
      <c r="B41" s="60">
        <f>SUM(B38:B40)</f>
        <v>0</v>
      </c>
      <c r="C41" s="60">
        <f t="shared" ref="C41" si="11">SUM(C38:C40)</f>
        <v>0</v>
      </c>
      <c r="D41" s="60">
        <f>SUM(D38:D40)</f>
        <v>0</v>
      </c>
    </row>
    <row r="42" spans="1:14" ht="19.5" thickTop="1" x14ac:dyDescent="0.4">
      <c r="A42" s="61" t="s">
        <v>143</v>
      </c>
      <c r="B42" s="57">
        <f>(B4*IF(J3="7割軽減",0.7,IF(J3="5割軽減",0.5,IF(J3="2割軽減",0.2,0))))*B10+(B5*IF(J3="7割軽減",0.7,IF(J3="5割軽減",0.5,IF(J3="2割軽減",0.2,0))))</f>
        <v>0</v>
      </c>
      <c r="C42" s="57">
        <f>(C4*IF(J3="7割軽減",0.7,IF(J3="5割軽減",0.5,IF(J3="2割軽減",0.2,0))))*B10+(C5*IF(J3="7割軽減",0.7,IF(J3="5割軽減",0.5,IF(J3="2割軽減",0.2,0))))</f>
        <v>0</v>
      </c>
      <c r="D42" s="57">
        <f>IF(0&lt;C10,(D4*IF(J3="7割軽減",0.7,IF(J3="5割軽減",0.5,IF(J3="2割軽減",0.2,0))))*C10,0)+IF(0&lt;C10,(D5*IF(J3="7割軽減",0.7,IF(J3="5割軽減",0.5,IF(J3="2割軽減",0.2,0)))),0)</f>
        <v>0</v>
      </c>
    </row>
    <row r="43" spans="1:14" ht="19.5" thickBot="1" x14ac:dyDescent="0.45">
      <c r="A43" s="62" t="s">
        <v>144</v>
      </c>
      <c r="B43" s="58">
        <f>IF(I29&lt;&gt;"",0,IF(J3="7割軽減",3795,IF(J3="5割軽減",6325,IF(J3="2割軽減",10120,12650)))*E10)</f>
        <v>0</v>
      </c>
      <c r="C43" s="58">
        <f>IF(I29&lt;&gt;"",0,IF(J3="7割軽減",1365,IF(J3="5割軽減",2275,IF(J3="2割軽減",3640,4550)))*E10)</f>
        <v>0</v>
      </c>
      <c r="D43" s="63"/>
    </row>
    <row r="44" spans="1:14" ht="19.5" thickTop="1" x14ac:dyDescent="0.4">
      <c r="A44" s="64" t="s">
        <v>147</v>
      </c>
      <c r="B44" s="65">
        <f>B41-B42-B43</f>
        <v>0</v>
      </c>
      <c r="C44" s="65">
        <f>C41-C42-C43</f>
        <v>0</v>
      </c>
      <c r="D44" s="65">
        <f>D41-D42</f>
        <v>0</v>
      </c>
      <c r="E44" s="48"/>
    </row>
    <row r="45" spans="1:14" x14ac:dyDescent="0.4">
      <c r="A45" s="66" t="s">
        <v>146</v>
      </c>
      <c r="B45" s="43">
        <f>IF(B44-B6&lt;=0,0,B44-B6)</f>
        <v>0</v>
      </c>
      <c r="C45" s="43">
        <f t="shared" ref="C45" si="12">IF(C44-C6&lt;=0,0,C44-C6)</f>
        <v>0</v>
      </c>
      <c r="D45" s="43">
        <f>IF(D44-D6&lt;=0,0,D44-D6)</f>
        <v>0</v>
      </c>
      <c r="E45" s="48"/>
    </row>
    <row r="46" spans="1:14" x14ac:dyDescent="0.4">
      <c r="A46" s="66" t="s">
        <v>145</v>
      </c>
      <c r="B46" s="341">
        <f>ROUNDDOWN((B44-B45),-2)+ROUNDDOWN((C44-C45),-2)+ROUNDDOWN((D44-D45),-2)</f>
        <v>0</v>
      </c>
      <c r="C46" s="341"/>
      <c r="D46" s="341"/>
      <c r="E46" s="48"/>
    </row>
    <row r="47" spans="1:14" ht="19.5" thickBot="1" x14ac:dyDescent="0.45">
      <c r="A47" s="62" t="s">
        <v>148</v>
      </c>
      <c r="B47" s="343">
        <f>ROUNDUP((B44-B45)*((12-Sheet2!I17)/12),0)+ROUNDUP((C44-C45)*((12-Sheet2!I17)/12),0)+ROUNDUP((D44-D45)*((12-Sheet2!I17)/12),0)</f>
        <v>0</v>
      </c>
      <c r="C47" s="343"/>
      <c r="D47" s="343"/>
    </row>
    <row r="48" spans="1:14" ht="19.5" thickTop="1" x14ac:dyDescent="0.4">
      <c r="A48" s="61" t="s">
        <v>149</v>
      </c>
      <c r="B48" s="344">
        <f>ROUNDDOWN(B46-B47,-2)</f>
        <v>0</v>
      </c>
      <c r="C48" s="344"/>
      <c r="D48" s="344"/>
    </row>
  </sheetData>
  <sheetProtection algorithmName="SHA-512" hashValue="vCgPwezxql6NXE/ecHwe+usnS3xOu0XaNC+ldx7xenSvafVch5KPr3WcfBKNVYKbWs4tZdJtp0etcH1dDYeWng==" saltValue="Pt6zFjP+js+AHsfm5xORkA==" spinCount="100000" sheet="1" objects="1" scenarios="1"/>
  <mergeCells count="34">
    <mergeCell ref="B47:D47"/>
    <mergeCell ref="B48:D48"/>
    <mergeCell ref="E34:F34"/>
    <mergeCell ref="E35:F35"/>
    <mergeCell ref="B33:D33"/>
    <mergeCell ref="E33:F33"/>
    <mergeCell ref="G35:H35"/>
    <mergeCell ref="B46:D46"/>
    <mergeCell ref="A1:D1"/>
    <mergeCell ref="F1:K1"/>
    <mergeCell ref="E28:F28"/>
    <mergeCell ref="G28:H28"/>
    <mergeCell ref="B11:E11"/>
    <mergeCell ref="F11:G11"/>
    <mergeCell ref="H11:L11"/>
    <mergeCell ref="B19:G19"/>
    <mergeCell ref="C28:D28"/>
    <mergeCell ref="J28:M28"/>
    <mergeCell ref="C29:D29"/>
    <mergeCell ref="C30:D30"/>
    <mergeCell ref="G31:H31"/>
    <mergeCell ref="B31:D31"/>
    <mergeCell ref="B32:D32"/>
    <mergeCell ref="E29:F29"/>
    <mergeCell ref="E30:F30"/>
    <mergeCell ref="E31:F31"/>
    <mergeCell ref="E32:F32"/>
    <mergeCell ref="J29:M30"/>
    <mergeCell ref="I29:I30"/>
    <mergeCell ref="G29:H29"/>
    <mergeCell ref="G30:H30"/>
    <mergeCell ref="G34:H34"/>
    <mergeCell ref="G33:H33"/>
    <mergeCell ref="G32:H3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国民健康保険税試算シート</vt:lpstr>
      <vt:lpstr>Sheet2</vt:lpstr>
      <vt:lpstr>Sheet3</vt:lpstr>
      <vt:lpstr>国民健康保険税試算シート!Print_Area</vt:lpstr>
    </vt:vector>
  </TitlesOfParts>
  <Company>淡路市情報課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0836</dc:creator>
  <cp:lastModifiedBy>0836</cp:lastModifiedBy>
  <cp:lastPrinted>2023-12-18T01:48:30Z</cp:lastPrinted>
  <dcterms:created xsi:type="dcterms:W3CDTF">2022-03-29T23:49:06Z</dcterms:created>
  <dcterms:modified xsi:type="dcterms:W3CDTF">2024-04-15T06:54:12Z</dcterms:modified>
</cp:coreProperties>
</file>